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as.silva\Desktop\"/>
    </mc:Choice>
  </mc:AlternateContent>
  <bookViews>
    <workbookView xWindow="0" yWindow="0" windowWidth="13305" windowHeight="9495"/>
  </bookViews>
  <sheets>
    <sheet name="PLANO DE TRABALHO" sheetId="3" r:id="rId1"/>
  </sheets>
  <definedNames>
    <definedName name="_xlnm.Print_Area" localSheetId="0">'PLANO DE TRABALHO'!$A$1:$I$845</definedName>
  </definedNames>
  <calcPr calcId="152511"/>
</workbook>
</file>

<file path=xl/calcChain.xml><?xml version="1.0" encoding="utf-8"?>
<calcChain xmlns="http://schemas.openxmlformats.org/spreadsheetml/2006/main">
  <c r="C666" i="3" l="1"/>
  <c r="C665" i="3"/>
  <c r="C249" i="3"/>
  <c r="C248" i="3"/>
  <c r="C247" i="3"/>
  <c r="C246" i="3"/>
  <c r="C163" i="3"/>
  <c r="C162" i="3"/>
  <c r="C161" i="3"/>
  <c r="C160" i="3"/>
  <c r="E117" i="3" l="1"/>
  <c r="E116" i="3"/>
  <c r="E115" i="3"/>
  <c r="A620" i="3" l="1"/>
  <c r="A621" i="3" s="1"/>
  <c r="A622" i="3" s="1"/>
  <c r="A623" i="3" s="1"/>
  <c r="A624" i="3" s="1"/>
  <c r="I620" i="3"/>
  <c r="H620" i="3" s="1"/>
  <c r="I619" i="3"/>
  <c r="H619" i="3" s="1"/>
  <c r="A578" i="3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K671" i="3"/>
  <c r="C268" i="3" l="1"/>
  <c r="C267" i="3"/>
  <c r="C266" i="3"/>
  <c r="C265" i="3"/>
  <c r="C188" i="3"/>
  <c r="C187" i="3"/>
  <c r="C235" i="3"/>
  <c r="C233" i="3"/>
  <c r="C222" i="3"/>
  <c r="C220" i="3"/>
  <c r="C209" i="3"/>
  <c r="C208" i="3"/>
  <c r="C202" i="3"/>
  <c r="C201" i="3"/>
  <c r="C186" i="3"/>
  <c r="C185" i="3"/>
  <c r="C184" i="3"/>
  <c r="C183" i="3"/>
  <c r="C165" i="3"/>
  <c r="C164" i="3"/>
  <c r="C709" i="3" l="1"/>
  <c r="C762" i="3" l="1"/>
  <c r="C764" i="3" s="1"/>
  <c r="C761" i="3"/>
  <c r="C763" i="3" s="1"/>
  <c r="C766" i="3"/>
  <c r="C765" i="3"/>
  <c r="C746" i="3"/>
  <c r="C750" i="3" s="1"/>
  <c r="C745" i="3"/>
  <c r="C715" i="3"/>
  <c r="C723" i="3"/>
  <c r="C719" i="3"/>
  <c r="C720" i="3" s="1"/>
  <c r="G720" i="3" s="1"/>
  <c r="F720" i="3" s="1"/>
  <c r="C706" i="3"/>
  <c r="G706" i="3" s="1"/>
  <c r="F706" i="3" s="1"/>
  <c r="C705" i="3"/>
  <c r="G705" i="3" s="1"/>
  <c r="F705" i="3" s="1"/>
  <c r="C703" i="3"/>
  <c r="G703" i="3" s="1"/>
  <c r="F703" i="3" s="1"/>
  <c r="C702" i="3"/>
  <c r="G702" i="3" s="1"/>
  <c r="A703" i="3"/>
  <c r="A705" i="3" s="1"/>
  <c r="A706" i="3" s="1"/>
  <c r="C688" i="3"/>
  <c r="C689" i="3" s="1"/>
  <c r="C690" i="3" s="1"/>
  <c r="C684" i="3"/>
  <c r="C685" i="3" s="1"/>
  <c r="C686" i="3" s="1"/>
  <c r="K679" i="3"/>
  <c r="C680" i="3" s="1"/>
  <c r="C681" i="3" s="1"/>
  <c r="C678" i="3"/>
  <c r="C672" i="3"/>
  <c r="C673" i="3" s="1"/>
  <c r="C668" i="3"/>
  <c r="G665" i="3"/>
  <c r="C749" i="3" l="1"/>
  <c r="G745" i="3"/>
  <c r="C748" i="3"/>
  <c r="C747" i="3"/>
  <c r="C712" i="3"/>
  <c r="G712" i="3" s="1"/>
  <c r="F712" i="3" s="1"/>
  <c r="C710" i="3"/>
  <c r="G710" i="3" s="1"/>
  <c r="F710" i="3" s="1"/>
  <c r="C716" i="3"/>
  <c r="G716" i="3" s="1"/>
  <c r="F716" i="3" s="1"/>
  <c r="C682" i="3"/>
  <c r="C724" i="3"/>
  <c r="G724" i="3" s="1"/>
  <c r="F724" i="3" s="1"/>
  <c r="F702" i="3"/>
  <c r="G719" i="3"/>
  <c r="F719" i="3" s="1"/>
  <c r="C721" i="3"/>
  <c r="G721" i="3" s="1"/>
  <c r="F721" i="3" s="1"/>
  <c r="G709" i="3"/>
  <c r="F709" i="3" s="1"/>
  <c r="C711" i="3"/>
  <c r="G711" i="3" s="1"/>
  <c r="F711" i="3" s="1"/>
  <c r="G715" i="3"/>
  <c r="F715" i="3" s="1"/>
  <c r="G723" i="3"/>
  <c r="F723" i="3" s="1"/>
  <c r="C675" i="3"/>
  <c r="C674" i="3"/>
  <c r="B842" i="3"/>
  <c r="B841" i="3"/>
  <c r="B840" i="3"/>
  <c r="B839" i="3"/>
  <c r="B838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3" i="3"/>
  <c r="B802" i="3"/>
  <c r="B804" i="3"/>
  <c r="B801" i="3"/>
  <c r="B800" i="3"/>
  <c r="B799" i="3"/>
  <c r="B798" i="3"/>
  <c r="B797" i="3"/>
  <c r="B774" i="3"/>
  <c r="C676" i="3" l="1"/>
  <c r="C725" i="3"/>
  <c r="G725" i="3" s="1"/>
  <c r="F725" i="3" s="1"/>
  <c r="C717" i="3"/>
  <c r="G717" i="3" s="1"/>
  <c r="F717" i="3" s="1"/>
  <c r="C713" i="3"/>
  <c r="G713" i="3" s="1"/>
  <c r="F713" i="3" s="1"/>
  <c r="B335" i="3" l="1"/>
  <c r="B334" i="3"/>
  <c r="B332" i="3"/>
  <c r="B331" i="3"/>
  <c r="B329" i="3"/>
  <c r="B328" i="3"/>
  <c r="B326" i="3"/>
  <c r="B325" i="3"/>
  <c r="B323" i="3"/>
  <c r="B320" i="3"/>
  <c r="B317" i="3"/>
  <c r="B322" i="3" l="1"/>
  <c r="B319" i="3"/>
  <c r="B316" i="3"/>
  <c r="E336" i="3"/>
  <c r="C782" i="3" l="1"/>
  <c r="E782" i="3" s="1"/>
  <c r="F782" i="3" s="1"/>
  <c r="G782" i="3" s="1"/>
  <c r="C781" i="3"/>
  <c r="E781" i="3" s="1"/>
  <c r="F781" i="3" s="1"/>
  <c r="G781" i="3" s="1"/>
  <c r="C776" i="3"/>
  <c r="C778" i="3"/>
  <c r="E778" i="3" s="1"/>
  <c r="F778" i="3" s="1"/>
  <c r="G778" i="3" s="1"/>
  <c r="G761" i="3"/>
  <c r="G763" i="3"/>
  <c r="H763" i="3" s="1"/>
  <c r="I763" i="3" s="1"/>
  <c r="G766" i="3"/>
  <c r="H766" i="3" s="1"/>
  <c r="I766" i="3" s="1"/>
  <c r="G765" i="3"/>
  <c r="H765" i="3" s="1"/>
  <c r="I765" i="3" s="1"/>
  <c r="G750" i="3"/>
  <c r="H750" i="3" s="1"/>
  <c r="I750" i="3" s="1"/>
  <c r="G749" i="3"/>
  <c r="H749" i="3" s="1"/>
  <c r="I749" i="3" s="1"/>
  <c r="G747" i="3"/>
  <c r="H747" i="3" s="1"/>
  <c r="I747" i="3" s="1"/>
  <c r="C777" i="3" l="1"/>
  <c r="E777" i="3" s="1"/>
  <c r="C779" i="3"/>
  <c r="E779" i="3" s="1"/>
  <c r="F779" i="3" s="1"/>
  <c r="G779" i="3" s="1"/>
  <c r="F777" i="3"/>
  <c r="H761" i="3"/>
  <c r="H745" i="3"/>
  <c r="I657" i="3"/>
  <c r="H657" i="3" s="1"/>
  <c r="I656" i="3"/>
  <c r="H656" i="3" s="1"/>
  <c r="I655" i="3"/>
  <c r="H655" i="3" s="1"/>
  <c r="I654" i="3"/>
  <c r="H654" i="3" s="1"/>
  <c r="I653" i="3"/>
  <c r="H653" i="3" s="1"/>
  <c r="I652" i="3"/>
  <c r="H652" i="3" s="1"/>
  <c r="I651" i="3"/>
  <c r="H651" i="3" s="1"/>
  <c r="I650" i="3"/>
  <c r="H650" i="3" s="1"/>
  <c r="I649" i="3"/>
  <c r="H649" i="3" s="1"/>
  <c r="I648" i="3"/>
  <c r="H648" i="3" s="1"/>
  <c r="I647" i="3"/>
  <c r="H647" i="3" s="1"/>
  <c r="I646" i="3"/>
  <c r="H646" i="3" s="1"/>
  <c r="I645" i="3"/>
  <c r="H645" i="3" s="1"/>
  <c r="I644" i="3"/>
  <c r="H644" i="3" s="1"/>
  <c r="I643" i="3"/>
  <c r="H643" i="3" s="1"/>
  <c r="I642" i="3"/>
  <c r="H642" i="3" s="1"/>
  <c r="I641" i="3"/>
  <c r="H641" i="3" s="1"/>
  <c r="I640" i="3"/>
  <c r="H640" i="3" s="1"/>
  <c r="I639" i="3"/>
  <c r="H639" i="3" s="1"/>
  <c r="I638" i="3"/>
  <c r="H638" i="3" s="1"/>
  <c r="I637" i="3"/>
  <c r="H637" i="3" s="1"/>
  <c r="I636" i="3"/>
  <c r="H636" i="3" s="1"/>
  <c r="I635" i="3"/>
  <c r="H635" i="3" s="1"/>
  <c r="I634" i="3"/>
  <c r="H634" i="3" s="1"/>
  <c r="I633" i="3"/>
  <c r="H633" i="3" s="1"/>
  <c r="I632" i="3"/>
  <c r="H632" i="3" s="1"/>
  <c r="I631" i="3"/>
  <c r="H631" i="3" s="1"/>
  <c r="I630" i="3"/>
  <c r="H630" i="3" s="1"/>
  <c r="I629" i="3"/>
  <c r="H629" i="3" s="1"/>
  <c r="I628" i="3"/>
  <c r="H628" i="3" s="1"/>
  <c r="I627" i="3"/>
  <c r="H627" i="3" s="1"/>
  <c r="I626" i="3"/>
  <c r="H626" i="3" s="1"/>
  <c r="I625" i="3"/>
  <c r="H625" i="3" s="1"/>
  <c r="I624" i="3"/>
  <c r="H624" i="3" s="1"/>
  <c r="I623" i="3"/>
  <c r="H623" i="3" s="1"/>
  <c r="I622" i="3"/>
  <c r="H622" i="3" s="1"/>
  <c r="A625" i="3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I621" i="3"/>
  <c r="H621" i="3" s="1"/>
  <c r="G777" i="3" l="1"/>
  <c r="I761" i="3"/>
  <c r="G764" i="3"/>
  <c r="H764" i="3" s="1"/>
  <c r="I764" i="3" s="1"/>
  <c r="G762" i="3"/>
  <c r="I745" i="3"/>
  <c r="G746" i="3"/>
  <c r="I658" i="3"/>
  <c r="F831" i="3" s="1"/>
  <c r="H658" i="3"/>
  <c r="E831" i="3" l="1"/>
  <c r="G748" i="3"/>
  <c r="H748" i="3" s="1"/>
  <c r="I748" i="3" s="1"/>
  <c r="C780" i="3"/>
  <c r="E780" i="3" s="1"/>
  <c r="E783" i="3" s="1"/>
  <c r="H762" i="3"/>
  <c r="G767" i="3"/>
  <c r="H746" i="3"/>
  <c r="G751" i="3" l="1"/>
  <c r="F780" i="3"/>
  <c r="F783" i="3" s="1"/>
  <c r="I762" i="3"/>
  <c r="I767" i="3" s="1"/>
  <c r="F840" i="3" s="1"/>
  <c r="H767" i="3"/>
  <c r="I746" i="3"/>
  <c r="I751" i="3" s="1"/>
  <c r="F839" i="3" s="1"/>
  <c r="H751" i="3"/>
  <c r="H569" i="3"/>
  <c r="G569" i="3" s="1"/>
  <c r="H568" i="3"/>
  <c r="G568" i="3" s="1"/>
  <c r="H567" i="3"/>
  <c r="G567" i="3" s="1"/>
  <c r="H566" i="3"/>
  <c r="G566" i="3" s="1"/>
  <c r="H565" i="3"/>
  <c r="G565" i="3" s="1"/>
  <c r="H564" i="3"/>
  <c r="G564" i="3" s="1"/>
  <c r="H563" i="3"/>
  <c r="G563" i="3" s="1"/>
  <c r="H562" i="3"/>
  <c r="G562" i="3" s="1"/>
  <c r="H561" i="3"/>
  <c r="G561" i="3" s="1"/>
  <c r="H560" i="3"/>
  <c r="G560" i="3" s="1"/>
  <c r="H559" i="3"/>
  <c r="G559" i="3" s="1"/>
  <c r="H558" i="3"/>
  <c r="G558" i="3" s="1"/>
  <c r="H557" i="3"/>
  <c r="G557" i="3" s="1"/>
  <c r="H556" i="3"/>
  <c r="G556" i="3" s="1"/>
  <c r="H555" i="3"/>
  <c r="G555" i="3" s="1"/>
  <c r="H554" i="3"/>
  <c r="G554" i="3" s="1"/>
  <c r="H553" i="3"/>
  <c r="G553" i="3" s="1"/>
  <c r="H552" i="3"/>
  <c r="G552" i="3" s="1"/>
  <c r="H551" i="3"/>
  <c r="G551" i="3" s="1"/>
  <c r="H550" i="3"/>
  <c r="G550" i="3" s="1"/>
  <c r="H549" i="3"/>
  <c r="G549" i="3" s="1"/>
  <c r="H548" i="3"/>
  <c r="G548" i="3" s="1"/>
  <c r="H547" i="3"/>
  <c r="G547" i="3" s="1"/>
  <c r="H546" i="3"/>
  <c r="G546" i="3" s="1"/>
  <c r="H545" i="3"/>
  <c r="G545" i="3" s="1"/>
  <c r="H544" i="3"/>
  <c r="G544" i="3" s="1"/>
  <c r="H543" i="3"/>
  <c r="G543" i="3" s="1"/>
  <c r="H542" i="3"/>
  <c r="G542" i="3" s="1"/>
  <c r="H541" i="3"/>
  <c r="G541" i="3" s="1"/>
  <c r="H540" i="3"/>
  <c r="G540" i="3" s="1"/>
  <c r="H539" i="3"/>
  <c r="G539" i="3" s="1"/>
  <c r="H538" i="3"/>
  <c r="G538" i="3" s="1"/>
  <c r="H537" i="3"/>
  <c r="G537" i="3" s="1"/>
  <c r="H536" i="3"/>
  <c r="G536" i="3" s="1"/>
  <c r="H535" i="3"/>
  <c r="G535" i="3" s="1"/>
  <c r="H534" i="3"/>
  <c r="G534" i="3" s="1"/>
  <c r="H533" i="3"/>
  <c r="G533" i="3" s="1"/>
  <c r="H532" i="3"/>
  <c r="G532" i="3" s="1"/>
  <c r="H531" i="3"/>
  <c r="G531" i="3" s="1"/>
  <c r="H530" i="3"/>
  <c r="G530" i="3" s="1"/>
  <c r="H529" i="3"/>
  <c r="G529" i="3" s="1"/>
  <c r="H528" i="3"/>
  <c r="G528" i="3" s="1"/>
  <c r="H527" i="3"/>
  <c r="G527" i="3" s="1"/>
  <c r="H526" i="3"/>
  <c r="G526" i="3" s="1"/>
  <c r="H525" i="3"/>
  <c r="G525" i="3" s="1"/>
  <c r="H524" i="3"/>
  <c r="G524" i="3" s="1"/>
  <c r="H523" i="3"/>
  <c r="G523" i="3" s="1"/>
  <c r="H522" i="3"/>
  <c r="G522" i="3" s="1"/>
  <c r="H521" i="3"/>
  <c r="G521" i="3" s="1"/>
  <c r="H520" i="3"/>
  <c r="G520" i="3" s="1"/>
  <c r="H519" i="3"/>
  <c r="G519" i="3" s="1"/>
  <c r="H518" i="3"/>
  <c r="G518" i="3" s="1"/>
  <c r="H517" i="3"/>
  <c r="G517" i="3" s="1"/>
  <c r="H516" i="3"/>
  <c r="G516" i="3" s="1"/>
  <c r="H515" i="3"/>
  <c r="G515" i="3" s="1"/>
  <c r="H514" i="3"/>
  <c r="G514" i="3" s="1"/>
  <c r="H513" i="3"/>
  <c r="G513" i="3" s="1"/>
  <c r="H512" i="3"/>
  <c r="G512" i="3" s="1"/>
  <c r="H511" i="3"/>
  <c r="G511" i="3" s="1"/>
  <c r="H510" i="3"/>
  <c r="G510" i="3" s="1"/>
  <c r="H509" i="3"/>
  <c r="G509" i="3" s="1"/>
  <c r="H508" i="3"/>
  <c r="G508" i="3" s="1"/>
  <c r="H507" i="3"/>
  <c r="G507" i="3" s="1"/>
  <c r="H506" i="3"/>
  <c r="G506" i="3" s="1"/>
  <c r="H505" i="3"/>
  <c r="G505" i="3" s="1"/>
  <c r="H504" i="3"/>
  <c r="G504" i="3" s="1"/>
  <c r="H503" i="3"/>
  <c r="G503" i="3" s="1"/>
  <c r="H502" i="3"/>
  <c r="G502" i="3" s="1"/>
  <c r="H501" i="3"/>
  <c r="G501" i="3" s="1"/>
  <c r="H500" i="3"/>
  <c r="G500" i="3" s="1"/>
  <c r="H499" i="3"/>
  <c r="G499" i="3" s="1"/>
  <c r="H498" i="3"/>
  <c r="G498" i="3" s="1"/>
  <c r="H497" i="3"/>
  <c r="G497" i="3" s="1"/>
  <c r="H496" i="3"/>
  <c r="G496" i="3" s="1"/>
  <c r="H495" i="3"/>
  <c r="G495" i="3" s="1"/>
  <c r="H494" i="3"/>
  <c r="G494" i="3" s="1"/>
  <c r="H493" i="3"/>
  <c r="G493" i="3" s="1"/>
  <c r="H492" i="3"/>
  <c r="G492" i="3" s="1"/>
  <c r="H491" i="3"/>
  <c r="G491" i="3" s="1"/>
  <c r="H490" i="3"/>
  <c r="G490" i="3" s="1"/>
  <c r="H489" i="3"/>
  <c r="G489" i="3" s="1"/>
  <c r="H488" i="3"/>
  <c r="G488" i="3" s="1"/>
  <c r="H487" i="3"/>
  <c r="G487" i="3" s="1"/>
  <c r="H486" i="3"/>
  <c r="G486" i="3" s="1"/>
  <c r="H485" i="3"/>
  <c r="G485" i="3" s="1"/>
  <c r="H484" i="3"/>
  <c r="G484" i="3" s="1"/>
  <c r="H483" i="3"/>
  <c r="G483" i="3" s="1"/>
  <c r="H482" i="3"/>
  <c r="G482" i="3" s="1"/>
  <c r="H481" i="3"/>
  <c r="G481" i="3" s="1"/>
  <c r="H480" i="3"/>
  <c r="G480" i="3" s="1"/>
  <c r="H479" i="3"/>
  <c r="G479" i="3" s="1"/>
  <c r="H478" i="3"/>
  <c r="G478" i="3" s="1"/>
  <c r="H477" i="3"/>
  <c r="G477" i="3" s="1"/>
  <c r="H476" i="3"/>
  <c r="G476" i="3" s="1"/>
  <c r="H475" i="3"/>
  <c r="G475" i="3" s="1"/>
  <c r="H474" i="3"/>
  <c r="G474" i="3" s="1"/>
  <c r="H473" i="3"/>
  <c r="G473" i="3" s="1"/>
  <c r="H472" i="3"/>
  <c r="G472" i="3" s="1"/>
  <c r="H471" i="3"/>
  <c r="G471" i="3" s="1"/>
  <c r="H470" i="3"/>
  <c r="G470" i="3" s="1"/>
  <c r="H469" i="3"/>
  <c r="G469" i="3" s="1"/>
  <c r="H468" i="3"/>
  <c r="G468" i="3" s="1"/>
  <c r="H467" i="3"/>
  <c r="G467" i="3" s="1"/>
  <c r="H466" i="3"/>
  <c r="G466" i="3" s="1"/>
  <c r="H465" i="3"/>
  <c r="G465" i="3" s="1"/>
  <c r="H464" i="3"/>
  <c r="G464" i="3" s="1"/>
  <c r="H463" i="3"/>
  <c r="G463" i="3" s="1"/>
  <c r="H462" i="3"/>
  <c r="G462" i="3" s="1"/>
  <c r="H461" i="3"/>
  <c r="G461" i="3" s="1"/>
  <c r="H460" i="3"/>
  <c r="G460" i="3" s="1"/>
  <c r="H459" i="3"/>
  <c r="G459" i="3" s="1"/>
  <c r="H458" i="3"/>
  <c r="G458" i="3" s="1"/>
  <c r="H457" i="3"/>
  <c r="G457" i="3" s="1"/>
  <c r="H456" i="3"/>
  <c r="G456" i="3" s="1"/>
  <c r="H455" i="3"/>
  <c r="G455" i="3" s="1"/>
  <c r="H454" i="3"/>
  <c r="G454" i="3" s="1"/>
  <c r="H453" i="3"/>
  <c r="G453" i="3" s="1"/>
  <c r="H452" i="3"/>
  <c r="G452" i="3" s="1"/>
  <c r="H451" i="3"/>
  <c r="G451" i="3" s="1"/>
  <c r="H450" i="3"/>
  <c r="G450" i="3" s="1"/>
  <c r="A450" i="3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H449" i="3"/>
  <c r="E839" i="3" l="1"/>
  <c r="E840" i="3"/>
  <c r="G780" i="3"/>
  <c r="G783" i="3" s="1"/>
  <c r="H570" i="3"/>
  <c r="F828" i="3" s="1"/>
  <c r="G449" i="3"/>
  <c r="G570" i="3" s="1"/>
  <c r="E828" i="3" l="1"/>
  <c r="I308" i="3"/>
  <c r="H308" i="3" s="1"/>
  <c r="I307" i="3"/>
  <c r="H307" i="3" s="1"/>
  <c r="I306" i="3"/>
  <c r="H306" i="3" s="1"/>
  <c r="A306" i="3"/>
  <c r="A307" i="3" s="1"/>
  <c r="A308" i="3" s="1"/>
  <c r="I305" i="3"/>
  <c r="I287" i="3"/>
  <c r="H287" i="3" s="1"/>
  <c r="A287" i="3"/>
  <c r="I286" i="3"/>
  <c r="I209" i="3"/>
  <c r="H209" i="3" s="1"/>
  <c r="I208" i="3"/>
  <c r="I235" i="3"/>
  <c r="H235" i="3" s="1"/>
  <c r="I234" i="3"/>
  <c r="H234" i="3" s="1"/>
  <c r="I233" i="3"/>
  <c r="H233" i="3" s="1"/>
  <c r="I232" i="3"/>
  <c r="H232" i="3" s="1"/>
  <c r="I231" i="3"/>
  <c r="H231" i="3" s="1"/>
  <c r="I230" i="3"/>
  <c r="H230" i="3" s="1"/>
  <c r="A230" i="3"/>
  <c r="A231" i="3" s="1"/>
  <c r="A232" i="3" s="1"/>
  <c r="A233" i="3" s="1"/>
  <c r="A234" i="3" s="1"/>
  <c r="A235" i="3" s="1"/>
  <c r="I229" i="3"/>
  <c r="H229" i="3" s="1"/>
  <c r="I222" i="3"/>
  <c r="H222" i="3" s="1"/>
  <c r="I221" i="3"/>
  <c r="H221" i="3" s="1"/>
  <c r="I220" i="3"/>
  <c r="H220" i="3" s="1"/>
  <c r="I219" i="3"/>
  <c r="H219" i="3" s="1"/>
  <c r="I218" i="3"/>
  <c r="H218" i="3" s="1"/>
  <c r="I217" i="3"/>
  <c r="H217" i="3" s="1"/>
  <c r="A217" i="3"/>
  <c r="A218" i="3" s="1"/>
  <c r="A219" i="3" s="1"/>
  <c r="A220" i="3" s="1"/>
  <c r="A221" i="3" s="1"/>
  <c r="A222" i="3" s="1"/>
  <c r="I216" i="3"/>
  <c r="H216" i="3" s="1"/>
  <c r="I273" i="3"/>
  <c r="H273" i="3" s="1"/>
  <c r="I272" i="3"/>
  <c r="H272" i="3" s="1"/>
  <c r="I271" i="3"/>
  <c r="H271" i="3" s="1"/>
  <c r="I270" i="3"/>
  <c r="H270" i="3" s="1"/>
  <c r="I269" i="3"/>
  <c r="H269" i="3" s="1"/>
  <c r="I268" i="3"/>
  <c r="H268" i="3" s="1"/>
  <c r="I267" i="3"/>
  <c r="H267" i="3" s="1"/>
  <c r="I266" i="3"/>
  <c r="H266" i="3" s="1"/>
  <c r="I265" i="3"/>
  <c r="H265" i="3" s="1"/>
  <c r="I264" i="3"/>
  <c r="H264" i="3" s="1"/>
  <c r="I263" i="3"/>
  <c r="H263" i="3" s="1"/>
  <c r="I262" i="3"/>
  <c r="H262" i="3" s="1"/>
  <c r="A262" i="3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I261" i="3"/>
  <c r="I195" i="3"/>
  <c r="H195" i="3" s="1"/>
  <c r="I194" i="3"/>
  <c r="H194" i="3" s="1"/>
  <c r="I193" i="3"/>
  <c r="H193" i="3" s="1"/>
  <c r="I192" i="3"/>
  <c r="H192" i="3" s="1"/>
  <c r="I191" i="3"/>
  <c r="H191" i="3" s="1"/>
  <c r="I190" i="3"/>
  <c r="H190" i="3" s="1"/>
  <c r="I189" i="3"/>
  <c r="H189" i="3" s="1"/>
  <c r="I188" i="3"/>
  <c r="H188" i="3" s="1"/>
  <c r="I187" i="3"/>
  <c r="H187" i="3" s="1"/>
  <c r="I186" i="3"/>
  <c r="H186" i="3" s="1"/>
  <c r="I185" i="3"/>
  <c r="H185" i="3" s="1"/>
  <c r="I184" i="3"/>
  <c r="H184" i="3" s="1"/>
  <c r="I183" i="3"/>
  <c r="H183" i="3" s="1"/>
  <c r="I182" i="3"/>
  <c r="H182" i="3" s="1"/>
  <c r="I181" i="3"/>
  <c r="H181" i="3" s="1"/>
  <c r="I180" i="3"/>
  <c r="H180" i="3" s="1"/>
  <c r="A180" i="3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I179" i="3"/>
  <c r="H179" i="3" s="1"/>
  <c r="I149" i="3"/>
  <c r="H149" i="3" s="1"/>
  <c r="I148" i="3"/>
  <c r="H148" i="3" s="1"/>
  <c r="I147" i="3"/>
  <c r="H147" i="3" s="1"/>
  <c r="I146" i="3"/>
  <c r="H146" i="3" s="1"/>
  <c r="A146" i="3"/>
  <c r="A147" i="3" s="1"/>
  <c r="A148" i="3" s="1"/>
  <c r="A149" i="3" s="1"/>
  <c r="I145" i="3"/>
  <c r="A131" i="3"/>
  <c r="C707" i="3" s="1"/>
  <c r="D130" i="3"/>
  <c r="F130" i="3" s="1"/>
  <c r="G130" i="3" s="1"/>
  <c r="H130" i="3" s="1"/>
  <c r="I130" i="3" s="1"/>
  <c r="F129" i="3"/>
  <c r="G129" i="3" s="1"/>
  <c r="F117" i="3"/>
  <c r="G117" i="3" s="1"/>
  <c r="H117" i="3" s="1"/>
  <c r="F100" i="3"/>
  <c r="F99" i="3"/>
  <c r="G99" i="3" s="1"/>
  <c r="H99" i="3" s="1"/>
  <c r="I99" i="3" s="1"/>
  <c r="F98" i="3"/>
  <c r="F97" i="3"/>
  <c r="F96" i="3"/>
  <c r="F95" i="3"/>
  <c r="A54" i="3"/>
  <c r="D52" i="3"/>
  <c r="D51" i="3"/>
  <c r="D48" i="3"/>
  <c r="D47" i="3"/>
  <c r="C115" i="3" l="1"/>
  <c r="F115" i="3" s="1"/>
  <c r="G115" i="3" s="1"/>
  <c r="H115" i="3" s="1"/>
  <c r="C95" i="3"/>
  <c r="C96" i="3"/>
  <c r="G96" i="3" s="1"/>
  <c r="H96" i="3" s="1"/>
  <c r="I96" i="3" s="1"/>
  <c r="G95" i="3"/>
  <c r="H95" i="3" s="1"/>
  <c r="I210" i="3"/>
  <c r="H208" i="3"/>
  <c r="H210" i="3" s="1"/>
  <c r="G323" i="3" s="1"/>
  <c r="I288" i="3"/>
  <c r="I309" i="3"/>
  <c r="H305" i="3"/>
  <c r="H309" i="3" s="1"/>
  <c r="G335" i="3" s="1"/>
  <c r="H286" i="3"/>
  <c r="H288" i="3" s="1"/>
  <c r="G332" i="3" s="1"/>
  <c r="H223" i="3"/>
  <c r="G325" i="3" s="1"/>
  <c r="I150" i="3"/>
  <c r="I274" i="3"/>
  <c r="I223" i="3"/>
  <c r="I236" i="3"/>
  <c r="H236" i="3"/>
  <c r="G326" i="3" s="1"/>
  <c r="I196" i="3"/>
  <c r="H261" i="3"/>
  <c r="H274" i="3" s="1"/>
  <c r="G329" i="3" s="1"/>
  <c r="H196" i="3"/>
  <c r="G320" i="3" s="1"/>
  <c r="H145" i="3"/>
  <c r="H150" i="3" s="1"/>
  <c r="G317" i="3" s="1"/>
  <c r="G131" i="3"/>
  <c r="H129" i="3"/>
  <c r="H332" i="3" l="1"/>
  <c r="F332" i="3" s="1"/>
  <c r="F823" i="3"/>
  <c r="H323" i="3"/>
  <c r="F323" i="3" s="1"/>
  <c r="F817" i="3"/>
  <c r="H320" i="3"/>
  <c r="F320" i="3" s="1"/>
  <c r="F815" i="3"/>
  <c r="H326" i="3"/>
  <c r="F326" i="3" s="1"/>
  <c r="F819" i="3"/>
  <c r="H329" i="3"/>
  <c r="F329" i="3" s="1"/>
  <c r="F821" i="3"/>
  <c r="H325" i="3"/>
  <c r="F325" i="3" s="1"/>
  <c r="F818" i="3"/>
  <c r="H317" i="3"/>
  <c r="F317" i="3" s="1"/>
  <c r="F813" i="3"/>
  <c r="H335" i="3"/>
  <c r="F335" i="3" s="1"/>
  <c r="F825" i="3"/>
  <c r="C98" i="3"/>
  <c r="C100" i="3" s="1"/>
  <c r="G100" i="3" s="1"/>
  <c r="H100" i="3" s="1"/>
  <c r="I100" i="3" s="1"/>
  <c r="C116" i="3"/>
  <c r="F116" i="3" s="1"/>
  <c r="G116" i="3" s="1"/>
  <c r="C97" i="3"/>
  <c r="G97" i="3" s="1"/>
  <c r="H97" i="3" s="1"/>
  <c r="I97" i="3" s="1"/>
  <c r="H131" i="3"/>
  <c r="I129" i="3"/>
  <c r="I131" i="3" s="1"/>
  <c r="F810" i="3" s="1"/>
  <c r="I95" i="3"/>
  <c r="E825" i="3" l="1"/>
  <c r="E813" i="3"/>
  <c r="E818" i="3"/>
  <c r="E821" i="3"/>
  <c r="E819" i="3"/>
  <c r="E815" i="3"/>
  <c r="E817" i="3"/>
  <c r="E823" i="3"/>
  <c r="E810" i="3"/>
  <c r="G98" i="3"/>
  <c r="H98" i="3" s="1"/>
  <c r="I98" i="3" s="1"/>
  <c r="I101" i="3" s="1"/>
  <c r="F804" i="3" s="1"/>
  <c r="H116" i="3"/>
  <c r="H118" i="3" s="1"/>
  <c r="F807" i="3" s="1"/>
  <c r="G118" i="3"/>
  <c r="E807" i="3" l="1"/>
  <c r="E804" i="3"/>
  <c r="G101" i="3"/>
  <c r="H101" i="3"/>
  <c r="A666" i="3"/>
  <c r="A668" i="3" s="1"/>
  <c r="A669" i="3" s="1"/>
  <c r="A202" i="3"/>
  <c r="A124" i="3"/>
  <c r="C670" i="3" s="1"/>
  <c r="H442" i="3" l="1"/>
  <c r="G442" i="3" s="1"/>
  <c r="H441" i="3"/>
  <c r="G441" i="3" s="1"/>
  <c r="H440" i="3"/>
  <c r="G440" i="3" s="1"/>
  <c r="H439" i="3"/>
  <c r="G439" i="3" s="1"/>
  <c r="H438" i="3"/>
  <c r="G438" i="3" s="1"/>
  <c r="H437" i="3"/>
  <c r="G437" i="3" s="1"/>
  <c r="H436" i="3"/>
  <c r="G436" i="3" s="1"/>
  <c r="H435" i="3"/>
  <c r="G435" i="3" s="1"/>
  <c r="H434" i="3"/>
  <c r="G434" i="3" s="1"/>
  <c r="H433" i="3"/>
  <c r="G433" i="3" s="1"/>
  <c r="H432" i="3"/>
  <c r="G432" i="3" s="1"/>
  <c r="H431" i="3"/>
  <c r="G431" i="3" s="1"/>
  <c r="H430" i="3"/>
  <c r="G430" i="3" s="1"/>
  <c r="H429" i="3"/>
  <c r="G429" i="3" s="1"/>
  <c r="H428" i="3"/>
  <c r="G428" i="3" s="1"/>
  <c r="H427" i="3"/>
  <c r="G427" i="3" s="1"/>
  <c r="H426" i="3"/>
  <c r="G426" i="3" s="1"/>
  <c r="H425" i="3"/>
  <c r="G425" i="3" s="1"/>
  <c r="H424" i="3"/>
  <c r="G424" i="3" s="1"/>
  <c r="H423" i="3"/>
  <c r="G423" i="3" s="1"/>
  <c r="H422" i="3"/>
  <c r="G422" i="3" s="1"/>
  <c r="H421" i="3"/>
  <c r="G421" i="3" s="1"/>
  <c r="H420" i="3"/>
  <c r="G420" i="3" s="1"/>
  <c r="H419" i="3"/>
  <c r="G419" i="3" s="1"/>
  <c r="H418" i="3"/>
  <c r="G418" i="3" s="1"/>
  <c r="H417" i="3"/>
  <c r="G417" i="3" s="1"/>
  <c r="H416" i="3"/>
  <c r="G416" i="3" s="1"/>
  <c r="H415" i="3"/>
  <c r="G415" i="3" s="1"/>
  <c r="H414" i="3"/>
  <c r="G414" i="3" s="1"/>
  <c r="H413" i="3"/>
  <c r="G413" i="3" s="1"/>
  <c r="H412" i="3"/>
  <c r="G412" i="3" s="1"/>
  <c r="H411" i="3"/>
  <c r="G411" i="3" s="1"/>
  <c r="H410" i="3"/>
  <c r="G410" i="3" s="1"/>
  <c r="H409" i="3"/>
  <c r="G409" i="3" s="1"/>
  <c r="H408" i="3"/>
  <c r="G408" i="3" s="1"/>
  <c r="H407" i="3"/>
  <c r="G407" i="3" s="1"/>
  <c r="H406" i="3"/>
  <c r="G406" i="3" s="1"/>
  <c r="H405" i="3"/>
  <c r="G405" i="3" s="1"/>
  <c r="H404" i="3"/>
  <c r="G404" i="3" s="1"/>
  <c r="H403" i="3"/>
  <c r="G403" i="3" s="1"/>
  <c r="H402" i="3"/>
  <c r="G402" i="3" s="1"/>
  <c r="H401" i="3"/>
  <c r="G401" i="3" s="1"/>
  <c r="H400" i="3"/>
  <c r="G400" i="3" s="1"/>
  <c r="H399" i="3"/>
  <c r="G399" i="3" s="1"/>
  <c r="H398" i="3"/>
  <c r="G398" i="3" s="1"/>
  <c r="H397" i="3"/>
  <c r="G397" i="3" s="1"/>
  <c r="H396" i="3"/>
  <c r="G396" i="3" s="1"/>
  <c r="H395" i="3"/>
  <c r="G395" i="3" s="1"/>
  <c r="H394" i="3"/>
  <c r="G394" i="3" s="1"/>
  <c r="H393" i="3"/>
  <c r="G393" i="3" s="1"/>
  <c r="H392" i="3"/>
  <c r="G392" i="3" s="1"/>
  <c r="H391" i="3"/>
  <c r="G391" i="3" s="1"/>
  <c r="H390" i="3"/>
  <c r="G390" i="3" s="1"/>
  <c r="H389" i="3"/>
  <c r="G389" i="3" s="1"/>
  <c r="H388" i="3"/>
  <c r="G388" i="3" s="1"/>
  <c r="H387" i="3"/>
  <c r="G387" i="3" s="1"/>
  <c r="H386" i="3"/>
  <c r="G386" i="3" s="1"/>
  <c r="H385" i="3"/>
  <c r="G385" i="3" s="1"/>
  <c r="H384" i="3"/>
  <c r="G384" i="3" s="1"/>
  <c r="H383" i="3"/>
  <c r="G383" i="3" s="1"/>
  <c r="H382" i="3"/>
  <c r="G382" i="3" s="1"/>
  <c r="H381" i="3"/>
  <c r="G381" i="3" s="1"/>
  <c r="H380" i="3"/>
  <c r="G380" i="3" s="1"/>
  <c r="H379" i="3"/>
  <c r="G379" i="3" s="1"/>
  <c r="H378" i="3"/>
  <c r="G378" i="3" s="1"/>
  <c r="H377" i="3"/>
  <c r="G377" i="3" s="1"/>
  <c r="H376" i="3"/>
  <c r="G376" i="3" s="1"/>
  <c r="H375" i="3"/>
  <c r="G375" i="3" s="1"/>
  <c r="H374" i="3"/>
  <c r="G374" i="3" s="1"/>
  <c r="H373" i="3"/>
  <c r="G373" i="3" s="1"/>
  <c r="H372" i="3"/>
  <c r="G372" i="3" s="1"/>
  <c r="H371" i="3"/>
  <c r="G371" i="3" s="1"/>
  <c r="H370" i="3"/>
  <c r="G370" i="3" s="1"/>
  <c r="H369" i="3"/>
  <c r="G369" i="3" s="1"/>
  <c r="H368" i="3"/>
  <c r="G368" i="3" s="1"/>
  <c r="H367" i="3"/>
  <c r="G367" i="3" s="1"/>
  <c r="H366" i="3"/>
  <c r="G366" i="3" s="1"/>
  <c r="H365" i="3"/>
  <c r="G365" i="3" s="1"/>
  <c r="H364" i="3"/>
  <c r="G364" i="3" s="1"/>
  <c r="H363" i="3"/>
  <c r="G363" i="3" s="1"/>
  <c r="H362" i="3"/>
  <c r="G362" i="3" s="1"/>
  <c r="H361" i="3"/>
  <c r="G361" i="3" s="1"/>
  <c r="H360" i="3"/>
  <c r="G360" i="3" s="1"/>
  <c r="H359" i="3"/>
  <c r="G359" i="3" s="1"/>
  <c r="H358" i="3"/>
  <c r="G358" i="3" s="1"/>
  <c r="H357" i="3"/>
  <c r="G357" i="3" s="1"/>
  <c r="H356" i="3"/>
  <c r="G356" i="3" s="1"/>
  <c r="H355" i="3"/>
  <c r="G355" i="3" s="1"/>
  <c r="H354" i="3"/>
  <c r="G354" i="3" s="1"/>
  <c r="H353" i="3"/>
  <c r="G353" i="3" s="1"/>
  <c r="H352" i="3"/>
  <c r="G352" i="3" s="1"/>
  <c r="H351" i="3"/>
  <c r="G351" i="3" s="1"/>
  <c r="H350" i="3"/>
  <c r="G350" i="3" s="1"/>
  <c r="H349" i="3"/>
  <c r="G349" i="3" s="1"/>
  <c r="H348" i="3"/>
  <c r="G348" i="3" s="1"/>
  <c r="H347" i="3"/>
  <c r="G347" i="3" s="1"/>
  <c r="H346" i="3"/>
  <c r="G346" i="3" s="1"/>
  <c r="H345" i="3"/>
  <c r="G345" i="3" s="1"/>
  <c r="H344" i="3"/>
  <c r="G344" i="3" s="1"/>
  <c r="H343" i="3"/>
  <c r="G343" i="3" s="1"/>
  <c r="H342" i="3"/>
  <c r="G342" i="3" s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H341" i="3"/>
  <c r="G341" i="3" s="1"/>
  <c r="G666" i="3"/>
  <c r="F666" i="3" s="1"/>
  <c r="G668" i="3"/>
  <c r="F668" i="3" s="1"/>
  <c r="G670" i="3"/>
  <c r="F670" i="3" s="1"/>
  <c r="G672" i="3"/>
  <c r="F672" i="3" s="1"/>
  <c r="G673" i="3"/>
  <c r="F673" i="3" s="1"/>
  <c r="G674" i="3"/>
  <c r="F674" i="3" s="1"/>
  <c r="G675" i="3"/>
  <c r="F675" i="3" s="1"/>
  <c r="G676" i="3"/>
  <c r="F676" i="3" s="1"/>
  <c r="G678" i="3"/>
  <c r="F678" i="3" s="1"/>
  <c r="G680" i="3"/>
  <c r="F680" i="3" s="1"/>
  <c r="G681" i="3"/>
  <c r="F681" i="3" s="1"/>
  <c r="G682" i="3"/>
  <c r="F682" i="3" s="1"/>
  <c r="G684" i="3"/>
  <c r="F684" i="3" s="1"/>
  <c r="G685" i="3"/>
  <c r="F685" i="3" s="1"/>
  <c r="G686" i="3"/>
  <c r="F686" i="3" s="1"/>
  <c r="G688" i="3"/>
  <c r="F688" i="3" s="1"/>
  <c r="G689" i="3"/>
  <c r="F689" i="3" s="1"/>
  <c r="G690" i="3"/>
  <c r="F690" i="3" s="1"/>
  <c r="G692" i="3"/>
  <c r="F692" i="3" s="1"/>
  <c r="G789" i="3"/>
  <c r="G790" i="3"/>
  <c r="F790" i="3" s="1"/>
  <c r="G791" i="3" l="1"/>
  <c r="F842" i="3" s="1"/>
  <c r="F665" i="3"/>
  <c r="F789" i="3"/>
  <c r="F791" i="3" s="1"/>
  <c r="E842" i="3" l="1"/>
  <c r="I202" i="3"/>
  <c r="H202" i="3" s="1"/>
  <c r="I201" i="3"/>
  <c r="H201" i="3" s="1"/>
  <c r="I254" i="3"/>
  <c r="H254" i="3" s="1"/>
  <c r="I253" i="3"/>
  <c r="H253" i="3" s="1"/>
  <c r="I252" i="3"/>
  <c r="H252" i="3" s="1"/>
  <c r="I251" i="3"/>
  <c r="H251" i="3" s="1"/>
  <c r="I250" i="3"/>
  <c r="H250" i="3" s="1"/>
  <c r="I249" i="3"/>
  <c r="H249" i="3" s="1"/>
  <c r="I248" i="3"/>
  <c r="H248" i="3" s="1"/>
  <c r="I247" i="3"/>
  <c r="H247" i="3" s="1"/>
  <c r="I246" i="3"/>
  <c r="H246" i="3" s="1"/>
  <c r="I245" i="3"/>
  <c r="H245" i="3" s="1"/>
  <c r="I244" i="3"/>
  <c r="H244" i="3" s="1"/>
  <c r="I243" i="3"/>
  <c r="H243" i="3" s="1"/>
  <c r="I242" i="3"/>
  <c r="H242" i="3" s="1"/>
  <c r="I172" i="3"/>
  <c r="H172" i="3" s="1"/>
  <c r="I171" i="3"/>
  <c r="H171" i="3" s="1"/>
  <c r="I170" i="3"/>
  <c r="H170" i="3" s="1"/>
  <c r="I169" i="3"/>
  <c r="H169" i="3" s="1"/>
  <c r="I168" i="3"/>
  <c r="H168" i="3" s="1"/>
  <c r="I167" i="3"/>
  <c r="H167" i="3" s="1"/>
  <c r="I166" i="3"/>
  <c r="H166" i="3" s="1"/>
  <c r="I165" i="3"/>
  <c r="H165" i="3" s="1"/>
  <c r="I164" i="3"/>
  <c r="H164" i="3" s="1"/>
  <c r="I163" i="3"/>
  <c r="H163" i="3" s="1"/>
  <c r="I162" i="3"/>
  <c r="H162" i="3" s="1"/>
  <c r="I161" i="3"/>
  <c r="H161" i="3" s="1"/>
  <c r="I160" i="3"/>
  <c r="H160" i="3" s="1"/>
  <c r="I159" i="3"/>
  <c r="H159" i="3" s="1"/>
  <c r="I158" i="3"/>
  <c r="H158" i="3" s="1"/>
  <c r="I157" i="3"/>
  <c r="H157" i="3" s="1"/>
  <c r="I156" i="3"/>
  <c r="H156" i="3" s="1"/>
  <c r="I140" i="3"/>
  <c r="H140" i="3" s="1"/>
  <c r="I139" i="3"/>
  <c r="H139" i="3" s="1"/>
  <c r="I138" i="3"/>
  <c r="H138" i="3" s="1"/>
  <c r="I137" i="3"/>
  <c r="H137" i="3" s="1"/>
  <c r="I136" i="3"/>
  <c r="H136" i="3" s="1"/>
  <c r="F122" i="3"/>
  <c r="G122" i="3" s="1"/>
  <c r="H122" i="3" s="1"/>
  <c r="F109" i="3"/>
  <c r="G109" i="3" s="1"/>
  <c r="H109" i="3" s="1"/>
  <c r="F84" i="3"/>
  <c r="F83" i="3"/>
  <c r="H173" i="3" l="1"/>
  <c r="G319" i="3" s="1"/>
  <c r="I173" i="3"/>
  <c r="I255" i="3"/>
  <c r="I203" i="3"/>
  <c r="H203" i="3"/>
  <c r="G322" i="3" s="1"/>
  <c r="H255" i="3"/>
  <c r="G328" i="3" s="1"/>
  <c r="I122" i="3"/>
  <c r="H141" i="3"/>
  <c r="G316" i="3" s="1"/>
  <c r="I141" i="3"/>
  <c r="H322" i="3" l="1"/>
  <c r="F322" i="3" s="1"/>
  <c r="F816" i="3"/>
  <c r="H319" i="3"/>
  <c r="F319" i="3" s="1"/>
  <c r="F814" i="3"/>
  <c r="H316" i="3"/>
  <c r="F812" i="3"/>
  <c r="H328" i="3"/>
  <c r="F328" i="3" s="1"/>
  <c r="F820" i="3"/>
  <c r="F316" i="3"/>
  <c r="G443" i="3"/>
  <c r="H443" i="3"/>
  <c r="F827" i="3" s="1"/>
  <c r="E827" i="3" l="1"/>
  <c r="E820" i="3"/>
  <c r="E812" i="3"/>
  <c r="E814" i="3"/>
  <c r="E816" i="3"/>
  <c r="F88" i="3" l="1"/>
  <c r="F86" i="3"/>
  <c r="F85" i="3"/>
  <c r="F87" i="3"/>
  <c r="G87" i="3" s="1"/>
  <c r="H87" i="3" s="1"/>
  <c r="I87" i="3" s="1"/>
  <c r="D123" i="3" l="1"/>
  <c r="F123" i="3" s="1"/>
  <c r="G123" i="3" s="1"/>
  <c r="H123" i="3" s="1"/>
  <c r="I123" i="3" l="1"/>
  <c r="I124" i="3" s="1"/>
  <c r="F809" i="3" s="1"/>
  <c r="H124" i="3"/>
  <c r="E809" i="3" l="1"/>
  <c r="A36" i="3"/>
  <c r="B312" i="3" l="1"/>
  <c r="I612" i="3" l="1"/>
  <c r="H612" i="3" s="1"/>
  <c r="I611" i="3"/>
  <c r="H611" i="3" s="1"/>
  <c r="I610" i="3"/>
  <c r="H610" i="3" s="1"/>
  <c r="I609" i="3"/>
  <c r="H609" i="3" s="1"/>
  <c r="I608" i="3"/>
  <c r="H608" i="3" s="1"/>
  <c r="I607" i="3"/>
  <c r="H607" i="3" s="1"/>
  <c r="I606" i="3"/>
  <c r="H606" i="3" s="1"/>
  <c r="I605" i="3"/>
  <c r="H605" i="3" s="1"/>
  <c r="I604" i="3"/>
  <c r="H604" i="3" s="1"/>
  <c r="I603" i="3"/>
  <c r="H603" i="3" s="1"/>
  <c r="I602" i="3"/>
  <c r="H602" i="3" s="1"/>
  <c r="I601" i="3"/>
  <c r="H601" i="3" s="1"/>
  <c r="I600" i="3"/>
  <c r="H600" i="3" s="1"/>
  <c r="I599" i="3"/>
  <c r="H599" i="3" s="1"/>
  <c r="I598" i="3"/>
  <c r="H598" i="3" s="1"/>
  <c r="I597" i="3"/>
  <c r="H597" i="3" s="1"/>
  <c r="I596" i="3"/>
  <c r="H596" i="3" s="1"/>
  <c r="I595" i="3"/>
  <c r="H595" i="3" s="1"/>
  <c r="I594" i="3"/>
  <c r="H594" i="3" s="1"/>
  <c r="I593" i="3"/>
  <c r="H593" i="3" s="1"/>
  <c r="I592" i="3"/>
  <c r="H592" i="3" s="1"/>
  <c r="I591" i="3"/>
  <c r="H591" i="3" s="1"/>
  <c r="I590" i="3"/>
  <c r="H590" i="3" s="1"/>
  <c r="I589" i="3"/>
  <c r="H589" i="3" s="1"/>
  <c r="I588" i="3"/>
  <c r="H588" i="3" s="1"/>
  <c r="I587" i="3"/>
  <c r="H587" i="3" s="1"/>
  <c r="I586" i="3"/>
  <c r="H586" i="3" s="1"/>
  <c r="I585" i="3"/>
  <c r="H585" i="3" s="1"/>
  <c r="I584" i="3"/>
  <c r="H584" i="3" s="1"/>
  <c r="I583" i="3"/>
  <c r="H583" i="3" s="1"/>
  <c r="I582" i="3"/>
  <c r="H582" i="3" s="1"/>
  <c r="I581" i="3"/>
  <c r="H581" i="3" s="1"/>
  <c r="I580" i="3"/>
  <c r="H580" i="3" s="1"/>
  <c r="I579" i="3"/>
  <c r="H579" i="3" s="1"/>
  <c r="I577" i="3"/>
  <c r="H577" i="3" s="1"/>
  <c r="I576" i="3"/>
  <c r="H576" i="3" s="1"/>
  <c r="I578" i="3"/>
  <c r="H578" i="3" s="1"/>
  <c r="A295" i="3"/>
  <c r="A296" i="3" s="1"/>
  <c r="A297" i="3" s="1"/>
  <c r="A280" i="3"/>
  <c r="A243" i="3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157" i="3"/>
  <c r="A158" i="3" s="1"/>
  <c r="A137" i="3"/>
  <c r="A138" i="3" s="1"/>
  <c r="A139" i="3" s="1"/>
  <c r="A140" i="3" s="1"/>
  <c r="I297" i="3"/>
  <c r="H297" i="3" s="1"/>
  <c r="I296" i="3"/>
  <c r="I295" i="3"/>
  <c r="H295" i="3" s="1"/>
  <c r="I294" i="3"/>
  <c r="I280" i="3"/>
  <c r="H280" i="3" s="1"/>
  <c r="I279" i="3"/>
  <c r="A159" i="3" l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G707" i="3"/>
  <c r="I298" i="3"/>
  <c r="H613" i="3"/>
  <c r="H279" i="3"/>
  <c r="H281" i="3" s="1"/>
  <c r="G331" i="3" s="1"/>
  <c r="I281" i="3"/>
  <c r="I613" i="3"/>
  <c r="F830" i="3" s="1"/>
  <c r="H294" i="3"/>
  <c r="H296" i="3"/>
  <c r="F707" i="3" l="1"/>
  <c r="F726" i="3" s="1"/>
  <c r="G726" i="3"/>
  <c r="F834" i="3" s="1"/>
  <c r="E830" i="3"/>
  <c r="H331" i="3"/>
  <c r="F331" i="3" s="1"/>
  <c r="F822" i="3"/>
  <c r="H334" i="3"/>
  <c r="F334" i="3" s="1"/>
  <c r="F824" i="3"/>
  <c r="H336" i="3"/>
  <c r="H298" i="3"/>
  <c r="G334" i="3" s="1"/>
  <c r="G336" i="3" s="1"/>
  <c r="E834" i="3" l="1"/>
  <c r="E824" i="3"/>
  <c r="E822" i="3"/>
  <c r="C83" i="3"/>
  <c r="G83" i="3" s="1"/>
  <c r="D34" i="3"/>
  <c r="D33" i="3"/>
  <c r="D30" i="3"/>
  <c r="H83" i="3" l="1"/>
  <c r="G78" i="3"/>
  <c r="A18" i="3"/>
  <c r="C107" i="3" s="1"/>
  <c r="F107" i="3" s="1"/>
  <c r="G107" i="3" s="1"/>
  <c r="H107" i="3" s="1"/>
  <c r="D17" i="3"/>
  <c r="D16" i="3"/>
  <c r="C669" i="3" l="1"/>
  <c r="G669" i="3" s="1"/>
  <c r="E30" i="3"/>
  <c r="F30" i="3" s="1"/>
  <c r="G30" i="3" s="1"/>
  <c r="H30" i="3" s="1"/>
  <c r="I30" i="3" s="1"/>
  <c r="E50" i="3"/>
  <c r="E46" i="3"/>
  <c r="E44" i="3"/>
  <c r="E53" i="3"/>
  <c r="E49" i="3"/>
  <c r="E47" i="3"/>
  <c r="E43" i="3"/>
  <c r="E45" i="3"/>
  <c r="E51" i="3"/>
  <c r="E52" i="3"/>
  <c r="E48" i="3"/>
  <c r="C84" i="3"/>
  <c r="C85" i="3" s="1"/>
  <c r="G85" i="3" s="1"/>
  <c r="H85" i="3" s="1"/>
  <c r="I85" i="3" s="1"/>
  <c r="I83" i="3"/>
  <c r="E31" i="3"/>
  <c r="F31" i="3" s="1"/>
  <c r="G31" i="3" s="1"/>
  <c r="H31" i="3" s="1"/>
  <c r="I31" i="3" s="1"/>
  <c r="E34" i="3"/>
  <c r="F34" i="3" s="1"/>
  <c r="G34" i="3" s="1"/>
  <c r="H34" i="3" s="1"/>
  <c r="I34" i="3" s="1"/>
  <c r="E33" i="3"/>
  <c r="F33" i="3" s="1"/>
  <c r="G33" i="3" s="1"/>
  <c r="H33" i="3" s="1"/>
  <c r="I33" i="3" s="1"/>
  <c r="E35" i="3"/>
  <c r="F35" i="3" s="1"/>
  <c r="G35" i="3" s="1"/>
  <c r="H35" i="3" s="1"/>
  <c r="I35" i="3" s="1"/>
  <c r="E32" i="3"/>
  <c r="F32" i="3" s="1"/>
  <c r="G32" i="3" s="1"/>
  <c r="H32" i="3" s="1"/>
  <c r="I32" i="3" s="1"/>
  <c r="E26" i="3"/>
  <c r="E27" i="3"/>
  <c r="F27" i="3" s="1"/>
  <c r="G27" i="3" s="1"/>
  <c r="H27" i="3" s="1"/>
  <c r="I27" i="3" s="1"/>
  <c r="E29" i="3"/>
  <c r="F29" i="3" s="1"/>
  <c r="G29" i="3" s="1"/>
  <c r="H29" i="3" s="1"/>
  <c r="I29" i="3" s="1"/>
  <c r="G124" i="3"/>
  <c r="E28" i="3"/>
  <c r="F28" i="3" s="1"/>
  <c r="G28" i="3" s="1"/>
  <c r="H28" i="3" s="1"/>
  <c r="I28" i="3" s="1"/>
  <c r="E13" i="3"/>
  <c r="F669" i="3" l="1"/>
  <c r="F693" i="3" s="1"/>
  <c r="G693" i="3"/>
  <c r="F833" i="3" s="1"/>
  <c r="G84" i="3"/>
  <c r="H84" i="3" s="1"/>
  <c r="C108" i="3"/>
  <c r="F108" i="3" s="1"/>
  <c r="G108" i="3" s="1"/>
  <c r="G110" i="3" s="1"/>
  <c r="C86" i="3"/>
  <c r="G86" i="3" s="1"/>
  <c r="H86" i="3" s="1"/>
  <c r="I86" i="3" s="1"/>
  <c r="E36" i="3"/>
  <c r="F13" i="3"/>
  <c r="F26" i="3"/>
  <c r="F36" i="3" s="1"/>
  <c r="E833" i="3" l="1"/>
  <c r="H108" i="3"/>
  <c r="H110" i="3" s="1"/>
  <c r="F806" i="3" s="1"/>
  <c r="C88" i="3"/>
  <c r="G88" i="3" s="1"/>
  <c r="H88" i="3" s="1"/>
  <c r="I88" i="3" s="1"/>
  <c r="G13" i="3"/>
  <c r="H13" i="3" s="1"/>
  <c r="I84" i="3"/>
  <c r="G26" i="3"/>
  <c r="G36" i="3" s="1"/>
  <c r="E806" i="3" l="1"/>
  <c r="H89" i="3"/>
  <c r="I89" i="3"/>
  <c r="F803" i="3" s="1"/>
  <c r="G89" i="3"/>
  <c r="I13" i="3"/>
  <c r="H26" i="3"/>
  <c r="H36" i="3" s="1"/>
  <c r="E15" i="3"/>
  <c r="F15" i="3" s="1"/>
  <c r="G15" i="3" s="1"/>
  <c r="H15" i="3" s="1"/>
  <c r="I15" i="3" s="1"/>
  <c r="E16" i="3"/>
  <c r="F16" i="3" s="1"/>
  <c r="G16" i="3" s="1"/>
  <c r="H16" i="3" s="1"/>
  <c r="I16" i="3" s="1"/>
  <c r="E14" i="3"/>
  <c r="E17" i="3"/>
  <c r="F17" i="3" s="1"/>
  <c r="G17" i="3" s="1"/>
  <c r="H17" i="3" s="1"/>
  <c r="I17" i="3" s="1"/>
  <c r="E803" i="3" l="1"/>
  <c r="E18" i="3"/>
  <c r="F14" i="3"/>
  <c r="F18" i="3" s="1"/>
  <c r="I26" i="3"/>
  <c r="I36" i="3" s="1"/>
  <c r="F800" i="3" s="1"/>
  <c r="E800" i="3" l="1"/>
  <c r="G14" i="3"/>
  <c r="H14" i="3" l="1"/>
  <c r="H18" i="3" s="1"/>
  <c r="G18" i="3"/>
  <c r="I14" i="3" l="1"/>
  <c r="I18" i="3" s="1"/>
  <c r="F798" i="3" s="1"/>
  <c r="E798" i="3" l="1"/>
  <c r="F43" i="3"/>
  <c r="G43" i="3" s="1"/>
  <c r="H43" i="3" l="1"/>
  <c r="I43" i="3" l="1"/>
  <c r="E54" i="3"/>
  <c r="F45" i="3"/>
  <c r="G45" i="3" s="1"/>
  <c r="H45" i="3" s="1"/>
  <c r="I45" i="3" s="1"/>
  <c r="F47" i="3"/>
  <c r="G47" i="3" s="1"/>
  <c r="H47" i="3" s="1"/>
  <c r="I47" i="3" s="1"/>
  <c r="F53" i="3"/>
  <c r="G53" i="3" s="1"/>
  <c r="H53" i="3" s="1"/>
  <c r="I53" i="3" s="1"/>
  <c r="F52" i="3"/>
  <c r="G52" i="3" s="1"/>
  <c r="H52" i="3" s="1"/>
  <c r="I52" i="3" s="1"/>
  <c r="F51" i="3"/>
  <c r="G51" i="3" s="1"/>
  <c r="H51" i="3" s="1"/>
  <c r="I51" i="3" s="1"/>
  <c r="F50" i="3"/>
  <c r="G50" i="3" s="1"/>
  <c r="H50" i="3" s="1"/>
  <c r="I50" i="3" s="1"/>
  <c r="F49" i="3"/>
  <c r="G49" i="3" s="1"/>
  <c r="H49" i="3" s="1"/>
  <c r="I49" i="3" s="1"/>
  <c r="F48" i="3"/>
  <c r="G48" i="3" s="1"/>
  <c r="H48" i="3" s="1"/>
  <c r="I48" i="3" s="1"/>
  <c r="F46" i="3"/>
  <c r="G46" i="3" s="1"/>
  <c r="H46" i="3" s="1"/>
  <c r="I46" i="3" s="1"/>
  <c r="F44" i="3"/>
  <c r="G44" i="3" s="1"/>
  <c r="G54" i="3" l="1"/>
  <c r="H44" i="3"/>
  <c r="F54" i="3"/>
  <c r="H54" i="3" l="1"/>
  <c r="I44" i="3"/>
  <c r="I54" i="3" s="1"/>
  <c r="F801" i="3" l="1"/>
  <c r="E801" i="3" l="1"/>
  <c r="E844" i="3" s="1"/>
  <c r="F844" i="3"/>
</calcChain>
</file>

<file path=xl/sharedStrings.xml><?xml version="1.0" encoding="utf-8"?>
<sst xmlns="http://schemas.openxmlformats.org/spreadsheetml/2006/main" count="1809" uniqueCount="562">
  <si>
    <t>QUANT</t>
  </si>
  <si>
    <t>UNIDADE</t>
  </si>
  <si>
    <t>ITEM</t>
  </si>
  <si>
    <t>VALE TRANSPORTE</t>
  </si>
  <si>
    <t>ITENS</t>
  </si>
  <si>
    <t>%</t>
  </si>
  <si>
    <t>TOTAL</t>
  </si>
  <si>
    <t>QUANT.</t>
  </si>
  <si>
    <t>VALOR UNIT</t>
  </si>
  <si>
    <t>GOVERNO DO DISTRITO FEDERAL</t>
  </si>
  <si>
    <t>CARGO</t>
  </si>
  <si>
    <t>CH</t>
  </si>
  <si>
    <t>SALÁRIO</t>
  </si>
  <si>
    <t>SALÁRIO + ENCARGOS</t>
  </si>
  <si>
    <t>TOTAL MÊS</t>
  </si>
  <si>
    <t>Psicólogo</t>
  </si>
  <si>
    <t>Pedagogo</t>
  </si>
  <si>
    <t>VALOR POR PESSOA</t>
  </si>
  <si>
    <t>TOTAL 12 MESES</t>
  </si>
  <si>
    <t>AUXILIO ALIMENTAÇÃO</t>
  </si>
  <si>
    <t>FAP-Fator acidentário Previdenciário - (Decreto nº 6042/2007, art. 202 A)</t>
  </si>
  <si>
    <t>Outras entidades  -  CF/88, Art. 240</t>
  </si>
  <si>
    <t>FGTS Lei nº 8036/1990, art. 15</t>
  </si>
  <si>
    <t>13 Salário - Lei nº 4090/62</t>
  </si>
  <si>
    <t>Previdência  Social 13 salário</t>
  </si>
  <si>
    <t>Contribuição para Terceiros sobre 13 salários - ( art 240 da Constituição Federal de 1988; art. 3º da Lei nº 11.457/2007; arts. 109, 111 e 111-I da Instrução Normativa RFB nº 971/2009, com redação dada pela Instrução Normativa RFB nº 1.071/2010 e Instrução Normativa RFB nº 1.080/2010.</t>
  </si>
  <si>
    <t>FGTS - 13 Salário - Lei nº 8036/1190, art. 15.</t>
  </si>
  <si>
    <t>Férias - Decreto Lei nº 5.452/43 (CLT) Art. 130</t>
  </si>
  <si>
    <t>Férias - Gratificação 1/3  -  CF/88, Art. 7º, XVII</t>
  </si>
  <si>
    <t>PIS/COFINS  -  Lei nº 10.833/03</t>
  </si>
  <si>
    <t>Aviso Prévio Proporcional  -  Lei nº 12.506/01</t>
  </si>
  <si>
    <t>Rescisão contrato de Trabalho - Aviso Prévio  -  Decreto Lei nº 5.452/43 (CLT) Art. 487</t>
  </si>
  <si>
    <t>Rescisão contrato de Trabalho - FGTS  -  Lei nº 8036/90</t>
  </si>
  <si>
    <t>Rescisão Contrato de Trabalho - INSS  -  Lei nº 9.528/97</t>
  </si>
  <si>
    <t>Contribuição RAT sobre 13º salário  -  Lei 8.212/91, Art. 22, II</t>
  </si>
  <si>
    <t>Encargos Férias - Decreto Lei nº 5.452/43 (CLT) Art. 130</t>
  </si>
  <si>
    <t>Contribuição Patronal - CF/88 Art. 149</t>
  </si>
  <si>
    <t>PAR</t>
  </si>
  <si>
    <t>Gerente Geral do Termo de Colaboração</t>
  </si>
  <si>
    <t>Analista de Recursos Humanos</t>
  </si>
  <si>
    <t>ENCARGOS SOCIAIS</t>
  </si>
  <si>
    <t>Gerente Pedagógico de Centro</t>
  </si>
  <si>
    <t>Profissional de Educação Física 40 horas</t>
  </si>
  <si>
    <t>Profissional de Educação Física 20 horas</t>
  </si>
  <si>
    <t>Instrutor de Artes Marciais 20 horas</t>
  </si>
  <si>
    <t>Treinador 40 horas</t>
  </si>
  <si>
    <t>Assistente Social 30 horas</t>
  </si>
  <si>
    <t>Orientador Sócio Educativo 40 horas</t>
  </si>
  <si>
    <t>QUANT MESES</t>
  </si>
  <si>
    <t>Coordenador de PcD</t>
  </si>
  <si>
    <t>Assessor Administrativo</t>
  </si>
  <si>
    <t>CARGA HORÁRIA</t>
  </si>
  <si>
    <t>Previdência social - (Lei nº 8.212/91, art.22. Inciso I - Somente para OSC sem CEBAS)</t>
  </si>
  <si>
    <t>TABELA DE ENCARGOS SOCIAIS E PROVISÕES</t>
  </si>
  <si>
    <t>TOTAL DE ENCARGOS E PROVISÕES %</t>
  </si>
  <si>
    <t>Serviço</t>
  </si>
  <si>
    <t>MATERIAL/SERVIÇO</t>
  </si>
  <si>
    <t>Impressão e aplicação de backdrop em lona vinilica 440 gramas, com impressão 4/0, no formato 4,0m x 2,5m, acabamento ilhóis, instalado no local do evento.</t>
  </si>
  <si>
    <r>
      <t>Impressões de adesivos vinilica 4/0 decorativos para as barracas de alimentação no formato de 2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, </t>
    </r>
    <r>
      <rPr>
        <sz val="9"/>
        <color theme="1"/>
        <rFont val="Arial"/>
        <family val="2"/>
      </rPr>
      <t>instalado no local do evento</t>
    </r>
  </si>
  <si>
    <t>Locação, através de empresa especializada, de 01 (um) equipamento de som para ambiente externo, inclusos: 01 (um) dj operador, 01 unidade de mixer, 01 (um) unidade de mesa de som equalizada com 12 canais no mínimo, 04 (quatro) unidades de caixas de som 500w rms e 04  (quatro) unidades de microfones. Diária de 06 (seis) horas</t>
  </si>
  <si>
    <t xml:space="preserve">Brigadista devidamente uniformizado e material de primeiros socorros. Diária de 06 (seis) horas </t>
  </si>
  <si>
    <t>Estrutura em alumínio Q15 para montagem de pórtico (testeira), medindo: 4,0m altura x 2,5m largura.</t>
  </si>
  <si>
    <t>TOTAL 24 MESES</t>
  </si>
  <si>
    <t>MEMORIA DE CÁLCULO</t>
  </si>
  <si>
    <t>Unidade</t>
  </si>
  <si>
    <t>1 estrutura em alumínio X 2 anos = 2 para uso no Centro Olímpico e Paralímpico no evento</t>
  </si>
  <si>
    <t>1 Lona back drop com ilhós X 2 anos = 2 para uso no Centro Olímpico e Paralímpico no evento</t>
  </si>
  <si>
    <t>12 Lona com ilhós X 2 anos = 24 para uso no Centro Olímpico e Paralímpico no evento</t>
  </si>
  <si>
    <t xml:space="preserve">1 Locação de empresa especializada em som para ambiente externo X 2 anos = 2 para uso no Centro Olímpico e Paralímpico no evento </t>
  </si>
  <si>
    <t>1 Locação de Futebol de Sabão com monitor X 2 anos = 2 para uso no Centro Olímpico e Paralímpico no evento</t>
  </si>
  <si>
    <t>Locação de Pebolín (2 mesas) X 2 anos = 2 locações 4 mesas para uso no Centro Olímpico e Paralímpico no evento</t>
  </si>
  <si>
    <t>3 (três) Brigadistas X 2 anos = 6 Brigadistas</t>
  </si>
  <si>
    <t>VALOR 24 MESES</t>
  </si>
  <si>
    <t>VALOR 12 MESES</t>
  </si>
  <si>
    <t>Estrutura em alumínio Q15 para montagem de Pórtico (testeira), medindo: 4,0m altura X 2,5m largura.</t>
  </si>
  <si>
    <t>Impressão e aplicação de Backdrop em Lona vinilica 440 gramas, com impressão 4/0, no formato 4,0m X 2,5m, acabamento ilhóis, instalado no local do evento.</t>
  </si>
  <si>
    <r>
      <t>Impressões de Adesivos vinilica 4/0 decorrativos para as barracas de alimentação no formato de 2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, </t>
    </r>
    <r>
      <rPr>
        <sz val="9"/>
        <color theme="1"/>
        <rFont val="Arial"/>
        <family val="2"/>
      </rPr>
      <t>instalado no local do evento</t>
    </r>
  </si>
  <si>
    <t>Locação, através de empresa especializada, de 01 (um) equipamento de som para ambiente externo, inclusos: 01 (um) DJ operador, 01 unidade de mixer, 01 (um) unidade de mesa de som equalizada com 12 canais no mínimo, 04 (quatro) unidades de caixas de som 500W RMS e 04  (quatro) unidades de microfones. Diária de 04 (quatro) horas.</t>
  </si>
  <si>
    <t>Locação de 02 (duas) BARRAQUINHAS DE SUCO (refresco artificial), fornecimento ilimitado para dos alunos, durante o período de 04 (quatro)  horas com a presença de 01 (um) monitor para cada barraquinha.</t>
  </si>
  <si>
    <t>Locação de 02 (duas) BARRAQUINHAS DE CACHORRO QUENTE, fornecimento ilimitado para  alunos, durante o período de 04 (quatro)  horas com a presença de 01 (um) monitor para cada barraquinha.</t>
  </si>
  <si>
    <t>Locação de 02 (duas) BARRAQUINHAS DE PIPOCA, fornecimento ilimitado alunos, durante o período de 04 (quatro)  horas com a presença de 01 (um) monitor para cada barraquinha.</t>
  </si>
  <si>
    <t>Locação de 02 (duas) BARRAQUINHAS DE ALGODÃO DOCE, fornecimento ilimitado aos alunos, durante o período de 04 (quatro)  horas com a presença de 01 (um) monitor para cada barraquinha.</t>
  </si>
  <si>
    <t xml:space="preserve">Brigadista devidamente uniformizado e material de primeiros socorros. Diária de 04 (quatro) horas </t>
  </si>
  <si>
    <t>Locação de 02 (duas) BARRAQUINHAS DE SUCO (refresco artificial), fornecimento ilimitado para dos alunos, durante o período de 06 (seis) horas com a presença de 01 (um) monitor para cada barraquinha.</t>
  </si>
  <si>
    <t>Locação de 01 (uma) PISCINA DE BOLINHAS com 01 (um) monitor responsável, pelo período de 04 (quatro) horas tamanho aproximado de : 3x3 metros destinado a crianças de até 8 anos. Com bolinhas suficente para cobrir do o espaço.</t>
  </si>
  <si>
    <t>Locação de PISCINA DE BOLINHAS (4 pela manhã e 4 a tarde = 8 por ano) X 2 anos = 16 locações, sendo utilizadas 4 em janeiro e 4 para em julho a cada ano.</t>
  </si>
  <si>
    <t>Locação de 01 (uma) PISCINA DE BOLINHAS com 01 (um) monitor responsável, pelo período de 06 (seis) horas tamanho aproximado de : 3x3 metros destinado a crianças de até 8 anos. Com bolinhas suficente para cobrir do o espaço.</t>
  </si>
  <si>
    <t>1 Locação PISCINA DE BOLINHAS com monitor X 2 anos = 2 para uso no Centro Olímpico e Paralímpico no evento</t>
  </si>
  <si>
    <t>Locação de 01 (uma) PISCINA DE BOLINHAS com 01 (um) monitor responsável, pelo período de 04 (quatro) horas TAMANHO aproximado de : 3x3 metros destinado a crianças de até 8 anos. Com bolinhas suficiente para cobrir do o espaço.</t>
  </si>
  <si>
    <t>Locação de CAMAS ESLÁTICAS (4 pela manhã e 4 a tarde = 8 por ano) X 2 anos = 16 locações, sendo utilizadas 4 em janeiro e 4 para em julho a cada ano.</t>
  </si>
  <si>
    <t>Locação de CAMAS ESLÁTICAS  (2 camas) X 2 anos = 2 locações 4 camas para uso no Centro Olímpico e Paralímpico no evento</t>
  </si>
  <si>
    <t>Locação 02 (duas) CAMAS ESLÁTICAS com 01 (um) monitor responsável por CAMA ESLÁTICA, pelo período de 04 (quatro) horas , CAMAS ESLÁTICAS de 4,3 metros de diâmetro, para crianças de até 12 anos. Capacidade mínima de 03 crianças por vez, com escada e com proteção lateral</t>
  </si>
  <si>
    <t>Locação 02 (duas) CAMAS ESLÁTICAS com 01 (um) monitor responsável por CAMA ESLÁTICA, pelo período de 06 (seis) horas , CAMAS ESLÁTICAS de 4,3 metros de diâmetro, para crianças de até 12 anos. Capacidade mínima de 03 crianças por vez, com escada e com proteção lateral</t>
  </si>
  <si>
    <t>Locação de 01 (um) CAMPO DE FUTEBOL DE SABÃO com 01 (um) monitor responsável, pelo período de 04 (quatro) horas  e extensão de 20 (vinte) metros para ligação elétrica, destinado a crianças de até 13 anos. Com aproximadamente 5 m x 10 m</t>
  </si>
  <si>
    <t>Locação de CAMPO DE FUTEBOL DE SABÃO (4 pela manhã e 4 a tarde = 8 por ano) X 2 anos = 16 locações, sendo utilizadas 4 em janeiro e 4 para em julho a cada ano.</t>
  </si>
  <si>
    <t>Locação de 01 (um) CAMPO DE FUTEBOL DE SABÃO com 01 (um) monitor responsável, pelo período de 06 (seis) horas  e extensão de 20 (vinte) metros para ligação elétrica, destinado a crianças de até 13 anos. Com aproximadamente 5 m x 10 m</t>
  </si>
  <si>
    <t>Locação de 01 (um) TOBOGÃ com 01 (um) monitor responsável, pelo período de 04 (quatro) horas  e extensão de 20 (vinte) metros para ligação elétrica, destinado a crianças de até 12 anos. Com altura de 3 metros, largura aproximada de 06 metros,  capacidade mínima de 03 por vez</t>
  </si>
  <si>
    <t>Locação de TOBOGÃ (4 pela manhã e 4 a tarde = 8 por ano) X 2 anos = 16 locações, sendo utilizadas 4 em janeiro e 4 para em julho a cada ano.</t>
  </si>
  <si>
    <t>Locação de 01 (um) TOBOGÃ com 01 (um) monitor responsável, pelo período de 06 (seis) horas   e extensão de 20 (vinte) metros para ligação elétrica, destinado a crianças de até 12 anos. Com altura de 3 metros, largura aproximada de 06 metros,  capacidade mínima de 03 por vez</t>
  </si>
  <si>
    <t>1 Locação TOBOGÃ com PISCINA DE BOLINHAS 2 em 1 com monitor X 2 anos = 2 para uso no Centro Olímpico e Paralímpico no evento</t>
  </si>
  <si>
    <t>Locação de 02 (duas) MESAS DE PEBOLIN (TOTÓ) com 01 (um) monitor responsável, pelo período de 04 (quatro) horas.</t>
  </si>
  <si>
    <t>Locação de 02 (duas) MESAS DE PEBOLIN (TOTÓ) com 01 (um) monitor responsável, pelo período de 06 (seis) horas, destinado a todas as idades.</t>
  </si>
  <si>
    <t>Locação de MESA DE PEBOLIN (TOTÓ) (4 pela manhã e 4 a tarde = 8 por ano) X 2 anos = 16 locações, sendo utilizadas 4 em janeiro e 4 para em julho a cada ano.</t>
  </si>
  <si>
    <t>Locação de 02 (duas) BARRAQUINHAS DE CACHORRO QUENTE, fornecimento ilimitado para  alunos, durante o período de 06 (seis) horas com a presença de 01 (um) monitor para cada barraquinha.</t>
  </si>
  <si>
    <t>Locação de 02 (duas) BARRAQUINHAS DE PIPOCA, fornecimento ilimitado alunos, durante o período de 06 (seis) horas com a presença de 01 (um) monitor para cada barraquinha.</t>
  </si>
  <si>
    <t>Locação de 02 (duas) BARRAQUINHAS DE ALGODÃO DOCE, fornecimento ilimitado aos alunos, durante o período de 06 (seis) horas com a presença de 01 (um) monitor para cada barraquinha.</t>
  </si>
  <si>
    <t>Locação Diárias de Ônibus tipo escolar, para deslocamento apenas no Distrito Federal, com 44 (quarenta e quatro) lugares, motorista e combustível. Diária de 08 (oito) horas</t>
  </si>
  <si>
    <t>Locação Diárias de Van Executiva com ar condicionado, para deslocamento apenas no Distrito Federal, com 15 (quinze) lugares, motorista e combustível. Diária de 08 (oito) horas</t>
  </si>
  <si>
    <t>Locação Diárias de Van Executiva Adaptada para PCD, para deslocamento apenas no Distrito Federal, motorista e combustível. Diária de 08 (oito) horas</t>
  </si>
  <si>
    <t>Diária</t>
  </si>
  <si>
    <t>6 ônibus x 2 anos = 12 para uso em passeios e caminhadas no DF, para alunos de todas as idades.</t>
  </si>
  <si>
    <t>6 ônibus x 44 lugares = 264 lanches  por ano = 528 em 2 anos</t>
  </si>
  <si>
    <t>kit lanche Passeios:
1 suco – 200 ml – caixa longa vida – sabores sortidos
1 sanduíche – pão de hambúrguer + presunto + queijo mussarela
1 bolo com recheio variado  &gt; 40 gramas – embalagem individual
1 barra de cereal com sabores diversos – embalagem individual
1 fruta – de época</t>
  </si>
  <si>
    <t xml:space="preserve">Kit lanche Competições:
1 suco – 200 ml – caixa longa vida – sabores sortidos
1 sanduíche – pão de hambúrguer + presunto + queijo mussarela
1 bolo com recheio variado &gt; 40 gramas – embalagem individual
1 barra de cereal com sabores diversos – embalagem individual com papel laminado
1 fruta – de época
</t>
  </si>
  <si>
    <t>6 ônibus x 2 anos = 12 para uso em competições e eventos no DF, em diversas modalidades e atendimento.</t>
  </si>
  <si>
    <t>6 vans x 2 anos = 12 para uso em competições e eventos no DF, em diversas modalidades e atendimento.</t>
  </si>
  <si>
    <t>6 vans adaptadas x 2 anos = 12 para uso em competições e eventos no DF, em diversas modalidades e atendimento.</t>
  </si>
  <si>
    <r>
      <t xml:space="preserve">6 ônibus x 44 lugares = 264 lanches por ano.                                                                  6 vans x 15 lugares = 90 lanches por ano.             6 vans adaptadas x 8 lugares = 48 lanches.                                                                       </t>
    </r>
    <r>
      <rPr>
        <b/>
        <sz val="9"/>
        <color theme="1"/>
        <rFont val="Arial"/>
        <family val="2"/>
      </rPr>
      <t xml:space="preserve">402 lanches por ano X 2 anos = 804 lanches.  </t>
    </r>
  </si>
  <si>
    <t>Papel A4 (210 mm x 297 mm), gramatura 75 g/m², branco, alta alvura, porosidade, opacidade, resistência, durabilidade e rigidez, estabilidade dimensional, planicidade. Aplicação multiuso: impressoras laser e jato de tinta, copiadoras e fax de folhas soltas. Fabricado com 100% de celulose de eucalipto reflorestado, com certificação fsc ou cerflor. Resma com 500 folhas, devidamente embaladas.</t>
  </si>
  <si>
    <t>Resma</t>
  </si>
  <si>
    <t>Deverá ser fornecido o mínimo de 1 (uma) resma por mês.</t>
  </si>
  <si>
    <t>Barbante cru 100g 6 fios rolo 100 metros</t>
  </si>
  <si>
    <t>Rolo</t>
  </si>
  <si>
    <t>Deverá ser fornecido o mínimo de 1 (um) rolo por bimestre.</t>
  </si>
  <si>
    <t>Cola  quente em silicone - bastão grosso -  composição silicone, aplicação pistola quente, características adicionais com  aproximadamente 7,5 mm de diâmetro e 30 cm de comprimento, tipo bastão. Embalagem em 1kg.</t>
  </si>
  <si>
    <t>Kg</t>
  </si>
  <si>
    <t>Deverá ser fornecido o mínimo de 1 (um) kilo por bimestre.</t>
  </si>
  <si>
    <t>Bexiga Classic nº 10 pct. Com 50 unidades (cores variadas ) . Características: tamanho: 10  Material: látex qualidade: profissional</t>
  </si>
  <si>
    <t>Pacote</t>
  </si>
  <si>
    <t>Deverá ser fornecido o mínimo de 2 (dois) pacotes por mês.</t>
  </si>
  <si>
    <t>Bloco de creative paper : formato padrão a4 210mm x 297mm e espessura de 80g/m². 8 cores - minimo de 40 folhas/resma</t>
  </si>
  <si>
    <t>Deverá ser fornecido o mínimo de 1 (uma) resma por bimestre.</t>
  </si>
  <si>
    <t>Papel sulfite para plotter. Rolo de 610mm x 50m, gramatura de 90g/m².</t>
  </si>
  <si>
    <t>Deverá ser fornecido o mínimo de 1 (um) rolo por ano.</t>
  </si>
  <si>
    <t>Lápis de cor - estojo com 12 lápis de cor, formato sextavado, atóxico e seguro para uso, com comprimente ente 9 e 10 cm</t>
  </si>
  <si>
    <t>Deverá ser fornecido o mínimo de 1 (uma) caixa por bimestre.</t>
  </si>
  <si>
    <t>Caneta esferográfica azul - caneta esferográfica, material acrílico transparente, ponta esfera de tungstênio, tipo escrita fina, cor tinta azul, tampa ventilada, tampa e plug da mesma cor da tinta. Descrições mínimas: ponta média de 1 mm, largura da linha 0,4mm. Caixa com 50 (cinquenta) unidades. Prazo de v alidade mínima: 24 (vinte e quatro meses). Referência bic, ou de melhor qualidade</t>
  </si>
  <si>
    <t>Caixa</t>
  </si>
  <si>
    <t>Deverá ser fornecido o mínimo de 1 (uma) caixa por trimestre.</t>
  </si>
  <si>
    <t>Pincel salientador marca texto - pincel salientador fluorescente, tipo caneta marca textos, com ponta chanfrada. Ideal para marcar sobre originais, otocópias, esferográficas e impressos em geral. Cor: amarela. Referência hélios carbex ou similar em qualidade e desempenho. Caixa com 50 unidades</t>
  </si>
  <si>
    <t>Deverá ser fornecido 1 (uma) caixa para 24 meses de serviço.</t>
  </si>
  <si>
    <t>Cartolina 150g 50x66 cores un</t>
  </si>
  <si>
    <t>Deverá ser fornecido o mínimo de 8 (oito) unidades por mês.</t>
  </si>
  <si>
    <t>Cola plástica, material base pva lavável, apresentação frasco com bico aplicador, cor branca, aplicação papel, cortiça, papelão e assemelhados, frasco 500 grs</t>
  </si>
  <si>
    <t>Deverá ser fornecido 1 (uma) unidade por bimestre.</t>
  </si>
  <si>
    <t>Envelope pardo A4 24cm x 34cm, papel reciclado ou pardo, 90g, com aba.</t>
  </si>
  <si>
    <t>Estojo com 12 canetinhas hidrográficas material plástico, formato corpo cilíndrico. Padrão faber castel , superior ou similar</t>
  </si>
  <si>
    <t>Deverá ser fornecido o mínimo de 3 (tres) caixas por bimestre.</t>
  </si>
  <si>
    <t>Fita adesiva dupla face papel 12mm x 30m</t>
  </si>
  <si>
    <t>Deverá ser fornecido o mínimo de 1 (uma) unidades por bimestre.</t>
  </si>
  <si>
    <t>Fita adesiva papel kraft 50mm x 50m</t>
  </si>
  <si>
    <t>Deverá ser fornecido o mínimo de 1 (uma) unidade por bimestre.</t>
  </si>
  <si>
    <t>Fita adesiva transparente 48mmx45m</t>
  </si>
  <si>
    <t>Deverá ser fornecido o mínimo de 2 (duas) unidades por bimestre.</t>
  </si>
  <si>
    <t>Fita crepe 48mmx50m</t>
  </si>
  <si>
    <t>Folha de eva 40x60 (cores sortidas) 2 mm</t>
  </si>
  <si>
    <t>Giz de cera 15 cores (grande) – formato jumbo - padrão faber castel , superior ou de melhor qualidade</t>
  </si>
  <si>
    <t>Grampeador de mesa. Estrutura metálica de alta resistência. Tamanho médio. Capacidade 105-210 grampos. Uso de grampos 24/6 e 26/6. Grampeia até 25 folhas de 75g.</t>
  </si>
  <si>
    <t>Uni</t>
  </si>
  <si>
    <t>Deverá ser fornecido o mínimo de 2 (duas) unidades por semestre.</t>
  </si>
  <si>
    <t>Papel cartão fosco 50x70 240g/m2</t>
  </si>
  <si>
    <t>Deverá ser fornecido o mínimo de 6 (seis) unidades bimestre.</t>
  </si>
  <si>
    <t>Papel crepon 0,48 x 2,00 m , gramatura 18 g/m2,</t>
  </si>
  <si>
    <t>Deverá ser fornecido o mínimo de 8 (oito) unidades bimestre.</t>
  </si>
  <si>
    <t>Papel kraft 80g 60cmx150m</t>
  </si>
  <si>
    <t>Deverá ser fornecido o mínimo de 1 (um) unidade por ano.</t>
  </si>
  <si>
    <t>Percevejo latonado caixa com 100 . Tamanho 10 mm</t>
  </si>
  <si>
    <t>Cx</t>
  </si>
  <si>
    <t>Pincel desenho, material cabo madeira ou plástico, tipo ponta chato, material cerda pelo animal ou sintético, tamanho 08 . Virola de alumínio</t>
  </si>
  <si>
    <t>Deverá ser fornecido o mínimo de 2 (duas) unidades bimestre.</t>
  </si>
  <si>
    <t>Placa de isopor 2cm espessura, comprimento 100 cm, largura 50 cm</t>
  </si>
  <si>
    <t>Régua acrílica transparente, 30 cm - com escala gravada por transferência de imagem, garantindo alta precisão. Possuindo dois micro ressaltos na face que entra em contato com o papel para evitar o desgaste da escala. Cantos arredondados para maior segurança.</t>
  </si>
  <si>
    <t>Deverá ser fornecido o mínimo de 4 (quatro) unidades por trimestre.</t>
  </si>
  <si>
    <t>Tinta guache, não tóxico, solúvel em água – potes de 250 ml, na cor branco. Desenvolvida para trabalhos artísticos e escolares - varias cores</t>
  </si>
  <si>
    <t>Tesoura: com lâmina em aço inox 8 pol, cabo emborrachado em polipropileno. O produto deve medir 21 cm de comprimento</t>
  </si>
  <si>
    <t>Deverá ser fornecido o mínimo de 3 (três) unidades por semestre.</t>
  </si>
  <si>
    <t>Polaseal para plastificação 66 x 99 x 0,05mm 100 unid</t>
  </si>
  <si>
    <t>Deverá ser fornecido o mínimo de 95 (noventa e cinco) caixas no primeiro semestre e 40 no segundo semestre.</t>
  </si>
  <si>
    <t>Pincel atômico, material plástico rígido, tipo ponta feltro, tipo carga recarregável, cor:  diversas, características adicionais ponta grossa retangular chanfrada</t>
  </si>
  <si>
    <t>Deverá ser fornecido o mínimo de 3 (tres) unidades por bimestre.</t>
  </si>
  <si>
    <t>Deverá ser fornecido o mínimo de 2 (duas) caixas por semestre.</t>
  </si>
  <si>
    <t>Deverá ser fornecido o mínimo de 2 (dois) rolos por um ano.</t>
  </si>
  <si>
    <t>A4 (210 x 297 mm, 75 g/m – 100 folhas colorido</t>
  </si>
  <si>
    <t>Rescisão contrato de trabalho - FGTS 35% - Lei nº 8036/90, Art. 18, 1º</t>
  </si>
  <si>
    <t>Grampo 26/6 galvanizado caixa com 5000 unidades</t>
  </si>
  <si>
    <t>TNT em rolo 50 metros - 140 cm largura minimo</t>
  </si>
  <si>
    <t>Cola em bastão 40 g. Incolor, lavável,composição: é um produto a base de água, polímero de n-vinilpirrolidinona, estearato de sódio e glicerina.</t>
  </si>
  <si>
    <t>Porta-lápis , lembrete e clips , material acrílico, cor fumê, largura 70 mm, altura 110 mm</t>
  </si>
  <si>
    <t>Folha em EVA 60 x 40 (cores sortidas) (com gliter)</t>
  </si>
  <si>
    <t>Deverá ser fornecido o mínimo de 4 (quatro) unidades por semestre.</t>
  </si>
  <si>
    <t>Deverá ser fornecido o mínimo de 10 (dez) unidades por bimestre.</t>
  </si>
  <si>
    <t>Deverá ser fornecido 6 (seis) resmas por semestre.</t>
  </si>
  <si>
    <t>DESCRIÇÃO DO MATERIAL</t>
  </si>
  <si>
    <t>MODALIDADE</t>
  </si>
  <si>
    <t>ATLETISMO</t>
  </si>
  <si>
    <t>Bastão para provas de revezamento, liso e oco, de seção circular, em plástico, em uma única peça, com comprimento de 28 a 30cm e peso mínimo de 50 gr</t>
  </si>
  <si>
    <t>BOLA PARA ARREMESSO EM FERRO FUNDIDO - 4 KG</t>
  </si>
  <si>
    <t>BOLA PARA ARREMESSO EM FERRO FUNDIDO DE 1 KG</t>
  </si>
  <si>
    <t>BOLA PARA ARREMESSO EM FERRO FUNDIDO DE 2 KG</t>
  </si>
  <si>
    <t>DARDO, Aplicação: Atletismo para lançamento, Material: Bambu, Características Adicionais: Empunhadura de cordel e ponteira de ferro pintada. Peso 800 gramas</t>
  </si>
  <si>
    <t xml:space="preserve">Peso de ferro para atletismo 5kg : Feito de ferro galvanizado e pintado e núcleo de chumbo. Formato esférico. Acabamento levemente rugoso.  
</t>
  </si>
  <si>
    <t>BASQUETEBOL</t>
  </si>
  <si>
    <t>Bola de Mini Basquete (tamanho mirim), matrizada,confeccionada em microfibra 100% Borracha , câmara de ar em butil miolo de válvula removível peso  aproximado : 300 a 500 gramas, Medida aproxiamada de : circunferência 60 a 74cm.</t>
  </si>
  <si>
    <t xml:space="preserve">Bola oficial de basquetebol, tamanho masculino, matrizada, confeccionada com microfibra, câmara airbility, miolo slip system removível e lubrifica do, tamanho 7 com 74,9 cm de diâmetro, pesando entre 567 e 624 gramas, aprovada pela federação internacional de basquete, bola utilizada na NBB.      </t>
  </si>
  <si>
    <t>KIT</t>
  </si>
  <si>
    <t xml:space="preserve">Berimbau completo de madeira de biriba tratada .Acabamento na cabaça, amarrada com rami, verga de alta qualidade. Berimbau Gunga, Berimbau Médio, Berimbau Viola, acompanhado de Caxixi, baqueta de tucum e arruela e  Acabamento Envernizado </t>
  </si>
  <si>
    <t>BOLA DE FUTSAL COM GUIZO, Material: PU com Câmera de Butil, Características Adicionais: COM GUIZO para portadores de deficiência visual. Sistema de Construção termo soldada. Com válvula lubrificada, Medidas aproximadas : Circunferência: 62 à 64cm, Peso: 410 a 440g.</t>
  </si>
  <si>
    <t>Peteca oficial para badminton. Tubo com 6 unidades. Composição em nylon com base de cortiça. Cor: amarela. Peso: aproximadamente 7g cada 
peteca. Tamanho: U. Dimensões: 6,50 x 6,50 x 8,50</t>
  </si>
  <si>
    <t>TUBO</t>
  </si>
  <si>
    <t xml:space="preserve">Tábua para Propriocepção lateral retangular  Material: madeira emborrachada azul para evitar escorregões e tombos, Dimensões: 60 x 40 x 10cm. Devor suportar mínimo de 120 kg . Piso antiderrapante </t>
  </si>
  <si>
    <t>Tábua Proprioceptiva Redonda - o Material: madeira emborrachada azul para evitar escorregões e tombos Dimensões: 49x7 cm. Piso antiderrapante . Deve suportar até 135 kg</t>
  </si>
  <si>
    <t>BOLA DE FUTEBOL SOCIETY INFANTIL - Bola Oficial de Futebol Society, confeccionada em PVC ou material de melhor qualidade. Ideal para grama sintética. Superfície texturizada para melhor grip e maior resistência. Medidas aproximadas :Tamanho: 68 - 69 cm de diâmetro. Peso:425 - 445 g.</t>
  </si>
  <si>
    <t>FUTEBOL SOCIETY</t>
  </si>
  <si>
    <t>COLETE TREINO FUTEBOL CAMPO, Material: Poliéster, Tamanho: G, Cor: À escolher, Apresentação: Numeradas de 1 a 15, Características Adicionais: Face única, laterais com elástico, Unidade de Fornecimento: Conjunto com 15 unidades.</t>
  </si>
  <si>
    <t>CONJ</t>
  </si>
  <si>
    <t>REDE DE FUTEBOL SOCIETY, Características: Modelo Padrão, confeccionada em fios trançados. Material: Polietileno (nylon de alta resistência), malha 15 com tratamento UV. Medidas: C 7,50 m x A 2,50 m, laterais 2,5, x 2,0 m, fio de 4mm.</t>
  </si>
  <si>
    <t>FUTSAL</t>
  </si>
  <si>
    <t>GERAL</t>
  </si>
  <si>
    <t>Bambolê, aro de plástico PVC reforçado com 63 cm de diâmetro (aproximadamente), varias cores. Junção vulcanizada.</t>
  </si>
  <si>
    <t>BASTÃO DE PVC SEM CARGA. Usado em exercícios de simetria com os braços (duas mãos nas pegadas) podendo ser usados em alongamentos laterais e projeções durante movimentação do corpo. DADOS TÉCNICOS: Peso: 0 Kg (Sem carga); Comprimento: 1 metro</t>
  </si>
  <si>
    <t xml:space="preserve">Bola de borracha nº 10 matrizada e confeccionada em borracha; Câmara Airbility (Feita com borracha butílica, possui sistema de balanceamento, com ótima resistência à retenção de ar. A válvula é composta de borracha natural e sintética); Miolo Slip System Removível e Lubrificado , entre 40 – 50 cm de diâmetro, peso entre 110 - 200g. </t>
  </si>
  <si>
    <t>BOLA MEDICINEBOL, Material: Borracha, Peso: 1  Kg, Características Adicionais: Uso fisioterápico e treinamentos específicos, matrizada, Cor: A escolher.</t>
  </si>
  <si>
    <t xml:space="preserve">BOLA MEDICINEBOL, Material: Borracha, Peso: 3 Kg, Características Adicionais: Uso fisioterápico e treinamentos específicos, matrizada, Cor: A escolher.  com miolo slip system removível e lubrificada. </t>
  </si>
  <si>
    <t xml:space="preserve">BOLA MEDICINEBOL, Material: Borracha, Peso: 4 Kg, Características Adicionais: Uso fisioterápico e treinamentos específicos, matrizada, Cor: A escolher.  com miolo slip system removível e lubrificada. </t>
  </si>
  <si>
    <t>BOLA MEDICINEBOL, Material: Borracha, Peso:2 Kg, Características Adicionais: Uso fisioterápico e treinamentos específicos, matrizada, Cor: A escolher.</t>
  </si>
  <si>
    <t>Bombas para encher bolas: Medida aproximada : Tamanho: 29,5 cm X 4 cm;  . Acompanha mangueira uma agulha. Agulha em liga de zinco com tampa de borracha. Mangueira de ar em borracha com nylon e liga de zinco. Com prolongador de 12 cm; corpo em plástico resistente; alto fluxo de ar; suporte da mão em plástico reforçado tipo "T"; com 1 bico para encher bolas.  Com tecnologia double action.</t>
  </si>
  <si>
    <t>CONE DE PLÁSTICO TIPO CHAPÉU CHINÊS, COMPOSTO EM PVC, MATERIAL RESISTENTE, LEVE E FLEXÍVEL, CONE PARA TREINO, Material: Borracha Sintética Flexível, Tamanho: 20- 25 cm, Cor</t>
  </si>
  <si>
    <t>CONE PARA TREINO, Material: Borracha Sintética Flexível, Tamanho: 20- 25 cm, Cor: À escolher.</t>
  </si>
  <si>
    <t>CONE PARA TREINO, Material: BORRACHA, Altura: 50 cm, Cor: À escolher.</t>
  </si>
  <si>
    <t>Escada de agilidade  Material: Nylon e polipropileno - Dimensões do Produto: 4 metros – 5 degraus</t>
  </si>
  <si>
    <t>Escada de agilidade  Material: Nylon e polipropileno - Dimensões do Produto: 4 metros – 8 degraus</t>
  </si>
  <si>
    <t>Fita adesiva amarela 50mm x 30m  constituída de dorso de PVC plastificado, coberta com adesivo à base de resina e borracha.</t>
  </si>
  <si>
    <t>Jogos de  Cones com Barreira - Barras de aço carbono com proteção em PVC nas extremidades e cones confeccionados em polietileno, com perfurações para acoplagem das barras. Kit completo acompanha 12 cones e 09 barreiras.  Ajustável para as alturas de 21cm, 31cm ou 41cm . Desmontável. Possibilidade de uso dos cones isoladamente em outras atividades . DIMENSÕES APROXIMADAS DE : 32 x 25 x 100cm</t>
  </si>
  <si>
    <t>Kit Mini barreira MINIMO DE 5 UNIDADES. As Mini Barreiras ajustáveis podem ser utilizadas para treinos de agilidade, corrida e pliometria fazendo uso de movimentos para frente, para trás e para as laterais. Melhora a resistência, o fortalecimento, a coordenação motora, tonifica os músculos e propicia alto gasto calórico. Barreiras leves e portáteis, podem ser transportadas facilmente e utilizadas para treinamentos indoor e outdoor. Seu material é resistente a impactos e conta com um excelente acabamento, garantindo alta durabilidade. Leve e prático, permite ajuste de acordo com o treinamento, promovendo eficácia e segurança. Alturas reguláveis das Barreiras: - 20cm - 30cm. Medidas aproximdadas  Largura: 66 cm (+ 3 cm) - Altura ajustável: de 6 a 38 cm (+ 2 cm). confeccionada em PVC resistente.</t>
  </si>
  <si>
    <t xml:space="preserve">PLACAR DE MESA MARCADOR CONTADOR DE PONTOS MANUAL DOBRÁVEL; SISTEMA ARTICULADO E PINO DE TRAVA PARA SER APOIADO NA MESA;LEVE E DOBRÁVEL, POSSUI FORMATO FECHADO DE PASTA PARA FACILITAR O TRANSPORTE; MARCAÇÃO DE 7 SETS ATÉ 31 PONTOS; NUMERAÇÃO: 1 A 31  PONTOS; SETS: 1 AO 7; OS NÚMEROS SÃO ESTAMPADOS NA FRENTE E NO VERSO DA PLACA, SE UM NÚMERO ESTIVER DE UM LADO, O OUTRO LADO ESTARÁ  IGUAL; MATERIAL: PVC (ESTRUTURA) E PAPELÃO (PLAQUINHAS); DIMENSÕES: ABERTO- ALTURA: 21 CM LARGURA: 20 CMCOMPRIMENTO: 38 CM;       </t>
  </si>
  <si>
    <t>REDE PARA GUARDAR BOLAS, Material: Nylon. Características: com cordão de aperto deslizante. Capacidade: 10 a 14 bolas</t>
  </si>
  <si>
    <t>SACO PARA TRANSPORTE DE MATERIAL ESPORTIVO. SACO PARA TRANSPORTE DE FARDAMENTO E/OU BOLA E MATERIAL: BAGUN; MEDIDAS APROXIMADAS: 43 CM X 65 CM X 28 CM (LARGURA X ALTURA X ESPESSURA)</t>
  </si>
  <si>
    <t>TATAME EVA, Material: Confeccionado em E.V.A, Dimensões: 1000 x 1000 x 40 mm, Aplicação: Tatame esportivo oficial para competição e prática de Judô, Jiu-Jitsu, karatê, taekwondo entre outros, Características Técnicas Mínimas: Cobertura com película siliconizada, texturizada e sistema impact-system (sistema colmeia).</t>
  </si>
  <si>
    <t xml:space="preserve">ANEL DE AGILIDADE EVA. KIT COM 8 UNIDADES, TAMANHO APROXIMADO DE : 0,01x0,53 m (AxDIÂMETRO), PESO APROXIMADO : 65 g (SEM EMBALAGEM), CORES VARIADAS </t>
  </si>
  <si>
    <t>ANILHA VAZADA, MATERIAL FERRO, ACABAMENTO SUPERFICIAL EMBORRACHADO, FORMATO DISCO, PESO 1,0KG, APLICAÇÃO GINÁSTICA E MUSCULAÇÃO , CARACTERÍSTICAS ADICIONAIS REVESTIDA COM PVC VINIL. DIMENSÃO DO FURO CENTRAL TIPO PADRÃO OXER</t>
  </si>
  <si>
    <t>ANILHA VAZADA, MATERIAL FERRO, ACABAMENTO SUPERFICIAL EMBORRACHADO, FORMATO DISCO, PESO 10,0KG, APLICAÇÃO GINÁSTICA E MUSCULAÇÃO , CARACTERÍSTICAS ADICIONAIS REVESTIDA COM PVC VINIL. DIMENSÃO DO FURO CENTRAL TIPO PADRÃO OXER</t>
  </si>
  <si>
    <t>ANILHA VAZADA, MATERIAL FERRO, ACABAMENTO SUPERFICIAL EMBORRACHADO, FORMATO DISCO, PESO 2,0KG, APLICAÇÃO GINÁSTICA E MUSCULAÇÃO , CARACTERÍSTICAS ADICIONAIS REVESTIDA COM PVC VINIL. DIMENSÃO DO FURO CENTRAL TIPO PADRÃO OXER</t>
  </si>
  <si>
    <t>ANILHA VAZADA, MATERIAL FERRO, ACABAMENTO SUPERFICIAL EMBORRACHADO, FORMATO DISCO, PESO 4,0KG, APLICAÇÃO GINÁSTICA E MUSCULAÇÃO , CARACTERÍSTICAS ADICIONAIS REVESTIDA COM PVC VINIL. DIMENSÃO DO FURO CENTRAL TIPO PADRÃO OXER</t>
  </si>
  <si>
    <t>ANILHA VAZADA, MATERIAL FERRO, ACABAMENTO SUPERFICIAL EMBORRACHADO, FORMATO DISCO, PESO 5,0KG, APLICAÇÃO GINÁSTICA E MUSCULAÇÃO , CARACTERÍSTICAS ADICIONAIS REVESTIDA COM PVC VINIL. DIMENSÃO DO FURO CENTRAL TIPO PADRÃO OXER</t>
  </si>
  <si>
    <t>Argolas de Agilidade para criar percursos com foco no treinamento de velocidade e agilidade . Cada Kit contém 12 argolas de 35cm de diâmetro (APROXIMADAMENTE)  dentro de uma embalagem para carregar.  Composição : Plástico de alta resistência . Peso e Medidas aproximadas : Peso: 0,66 kg  , Comprimento; 34 cm .</t>
  </si>
  <si>
    <t xml:space="preserve">kit </t>
  </si>
  <si>
    <t xml:space="preserve">BARRA DE AÇO MACIÇO 120 CM - COR CROMADO, COM 1 PAR DE ROSCAS, PESO APROXIMADO DE 5,8 KG </t>
  </si>
  <si>
    <t xml:space="preserve">BARRA DE AÇO MACIÇO 150 CM - COR CROMADO, COM 1 PAR DE ROSCAS, PESO APROXIMADO DE 7,150 KG. </t>
  </si>
  <si>
    <t>BOLA Ação e Reação (equilíbrio): Diâmetro aproximado: 12cm , peso aproximado de  200 gramas.</t>
  </si>
  <si>
    <t xml:space="preserve">Bola suíça. Material: Policloreto de vinila; Dimensões aproximadas do produto: 65 cm de diâmetro. Peso Aproximado: 1,5 kg (Bola vazia). Resiste a até 300 Kg de peso estático; Anti Burst (não murcha repentinamente). </t>
  </si>
  <si>
    <t>CANELEIRA, Material: Emborrachado, Peso: 1 kg, Características Adicionais: Enchimento com esferas de ferro e fecho com velcro.</t>
  </si>
  <si>
    <t>CANELEIRA, Material: Emborrachado, Peso: 2 kg, Características Adicionais: Enchimento com esferas de ferro e fecho com velcro.</t>
  </si>
  <si>
    <t>CANELEIRA, Material: Emborrachado, Peso: 3 kg, Características
Adicionais: Enchimento com esferas de ferro e fecho com velcro.</t>
  </si>
  <si>
    <t>CANELEIRA, Material: Emborrachado, Peso: 4 kg, Características Adicionais: Enchimento com esferas de ferro e fecho com velcro.</t>
  </si>
  <si>
    <t>CANELEIRA, Material: Emborrachado, Peso: 5 kg, Características Adicionais: Enchimento com esferas de ferro e fecho com velcro.</t>
  </si>
  <si>
    <t>Halteres 1kg - par -  feito em ferro e revestido em borracha de PVC, que assegura maior segurança ao usuário.</t>
  </si>
  <si>
    <t>Halteres 2kg - par -  feito em ferro e revestido em borracha de PVC, que assegura maior segurança ao usuário.</t>
  </si>
  <si>
    <t>Halteres 3kg - par -  feito em ferro e revestido em borracha de PVC, que assegura maior segurança ao usuário.</t>
  </si>
  <si>
    <t>Halteres 4kg - par -  feito em ferro e revestido em borracha de PVC, que assegura maior segurança ao usuário.</t>
  </si>
  <si>
    <t>Halteres 5kg - par -  feito em ferro e revestido em borracha de PVC, que assegura maior segurança ao usuário.</t>
  </si>
  <si>
    <t>Halteres 6kg - par -  feito em ferro e revestido em borracha de PVC, que assegura maior segurança ao usuário.</t>
  </si>
  <si>
    <t>MINI CAMA ELÁSTICA, Características Mínimas: Confeccionado em aço com pintura eletrostática, tela costurada com linha de nylon, base de sustentação e capacidade para até 120 kg.</t>
  </si>
  <si>
    <t>Step Capacidade 200 kg Densidade: 100 kg/m³ - Material: E.V.A.(Etil, Vinil e Acetato) Textura: Texturizado antiderrapante Dimensões: 60 x 30 x 10 cm (CxLxA) Peso: 1,8 kg</t>
  </si>
  <si>
    <t xml:space="preserve">COLCHONETE GINÁSTICA,Material: Espuma interna em poliuretano, Características Mínimas: D28,capa externa de couro ou corino, ou courvim : Medidas: 90 x 40 x 03 cm, Cor a escolher </t>
  </si>
  <si>
    <t>Arcos p/ Ginástica Rítmica -aproximadamente  85cm  Arco oficial para ginástica rítmica, produzido a partir de material termoplástico de alta resistência a impactos e flexibilidade, nos diâmetros  de 85 cm e 22 mm interno /peso : 300 gramas; Em conformidade com as normas Aprovada pela Confederação Brasileira de Ginástica Rítmica</t>
  </si>
  <si>
    <t>BOLA DE GINÁSTICA RITIMICA - material: borracha flexível, Medidas aproximadas : peso mínimo de 300g, diâmetro entre 16 e 17 cm, cor à definir, para ginástica rítmica infantil.</t>
  </si>
  <si>
    <t>CORDA GINÁSTICA RÍTMICA, Material: Linho ou Sintético, Tipo: Oficial, Comprimento: 03 metros, Cor: À escolher.</t>
  </si>
  <si>
    <t>ESTILETE, Aplicação: Ginástica Rítimica, Características: Material: Fibra de Vidro. Dimensões: 50 a 60cm, Diâmetro Máximo: 1 cm.  cabeçote com pistão bi-articulado, gancho para fixar a fita no estilete</t>
  </si>
  <si>
    <t>FITA DE CETIM 5 METROS COLORIDA Sendo: Cores: green; magenta; blue; pink e MESCLADA 37g  ALTA QUALIDADE</t>
  </si>
  <si>
    <t>FITA DE CETIM 6 METROS COLORIDA Sendo: Cores: green; magenta; blue; pink e MESCLADA 37g  ALTA QUALIDADE</t>
  </si>
  <si>
    <t>FITA DE GINÁSTICA RÍTMICA,Material: Cetim. Dimensões: 4 a 6 cm de largura por 6m de comprimento., Características Técnicas Mínimas: Peso mínimo de 35g</t>
  </si>
  <si>
    <t>MAÇA DE GINÁSTICA RÍTMICA, Material: Sintético ou madeira, Peso: Pelo menos 150g (cada), Comprimento: Entre 40 e 50 cm (cada).</t>
  </si>
  <si>
    <t>HIDROGINÁSTICA</t>
  </si>
  <si>
    <t>Barra de supino em EVA para Hidroginástica - Medida 1,33 metros x 11cm x 11cm com peso de 500g</t>
  </si>
  <si>
    <t>Caneleira walking water medida - 40cm x 7cm x 14cm. Injetado em polietineno com fita em polipropileno e velcro, revestido em neoprene 3mm.</t>
  </si>
  <si>
    <t>Halteres para hidro ginastica 1kg -  fabricado em borracha EVA e com haste emborrachada suas extremidades são em forma triangular. Especificações: Tamanho APROXIMADO : 30 x 11 x 11 cm.</t>
  </si>
  <si>
    <t>Halteres para hidro ginastica 2kg -  fabricado em borracha EVA e com haste emborrachada suas extremidades são em forma triangular. Especificações: Tamanho: APROXIMADO 30 x 11 x 11 cm.</t>
  </si>
  <si>
    <t>Halteres para hidro ginastica 3kg -  fabricado em borracha EVA e com haste emborrachada suas extremidades são em forma triangular. Especificações: Tamanho APROXIMADO: 26cm x 13cm x 12cm.</t>
  </si>
  <si>
    <t>Nadadeiras Luvas Hydro hidroginástica com neoprene na palma, borracha butadieno estireno 85%, cloropreno 15% e revestida com tecido: Poliéster 100% - Tamanho DIVERSOS</t>
  </si>
  <si>
    <t xml:space="preserve"> Aparador de chute Karatê:  Formato retangular, duas alças com velcro. Medidas aproximadas (AxLxD): 40x20x8. Descrição complementar: Aparador de Chute confecção: em couro sintético, ultraleve e resistente. Enchimento de espuma densa. Inclui gancho e tiras com alças rebitadas e reforçadas. </t>
  </si>
  <si>
    <t>KARATÊ</t>
  </si>
  <si>
    <t>CANELEIRA KARATE E PÉ REMOVIVEL, protetor revestido com couro sintetico e interior em EVA de alta resistencia, fixação em velco - tamanhos P, M e G, cor : Azul</t>
  </si>
  <si>
    <t>ESCUDO APARADOR DE SOCO, Material: Sintético, Modelo: Manopla, Dimensões: 22x18cm, Características Adicionais: Acolchoado de espuma, unissex.</t>
  </si>
  <si>
    <t>LUVA KARATÊ, Características Mínimas: Material: couro sintético e espuma. Indeformável. Tamanho oficial adulto. Cor : A ESCOLHER</t>
  </si>
  <si>
    <t>Protetor de Cabeça (capacete) para lutas de artes marciais, contra impactos mais fortes. Produção em materiais de alta qualidade e resistência, como couro natural e poliamida. Enchimento em espuma que contempla toda a extensão do equipamento, para proteção completa. Protege o queixo, testa e orelhas de grandes impactos. Enchimento de espuma em 100% do equipamento. Feito em couro artificial de alta qualidade e durabilidade. Ideal para pessoas que praticam esporte de contato, prevenindo de aberturas na pele. Material: 50% PU, 40% poliamida e 10% poliéster Ajuste: Parte superior da cabeça com cadarço, na  parte traseira com velcro de 7 cm (proporcionado encaixe e maior segurança) e tira em velcro no queixo Dimensões do Produto (Altura x Circunferência): 19 cm x 68 cm Peso Aproximado: 580 g</t>
  </si>
  <si>
    <t>Protetor de Torax para o Karatê homologado pela CBK - TAMANHOS P,M e G, dupla face nas cores vermelho e preto. É composto por três camadas: Cordura - Flexiroll (alta absorção de choque) - CoolMax. Sistema de ajuste com velcro.</t>
  </si>
  <si>
    <t>NATAÇÃO</t>
  </si>
  <si>
    <t>ESPAGUETE, Material: Polietileno, Dimensões: 1,65 x 0,65 cm, Aplicação: Para aulas de natação, Cor: A escolher.</t>
  </si>
  <si>
    <t>KIT, Aplicação: Atividade aquática, Características Mínimas: Jogo de pinos que afundam, 20 cm de altura, 06 peças, cores diversas. Material pvc ou outro de melhor qualidade</t>
  </si>
  <si>
    <t>Palmar para Natação. Material em polipropileno, com tiras de silicone e de tamanho único.</t>
  </si>
  <si>
    <t>POLIBÓIA - ACESSÓRIO DE NATAÇÃO, FLUTUADOR PARA AS PERNAS, POLIBÓIA CONFECCIONADO COM E.V.A., UM MATERIAL DE GRANDE DURABILIDADE E RESISTÊNCIA. MODELO ANATÔMICO, CONFECCIONADA EM EVA INJETADO, RECORTADO E LIXADO. TAMANHO ÚNICO: DIMENSÕES APROXIMADAS: ALTURA 10,5 CENTÍMETROS / COMPRIMENTO 25,5 CENTÍMETROS / LARGURA 10,5 CENTÍMETROS . COR VARIADO</t>
  </si>
  <si>
    <t>Tapetes Flutuante Aquático lúdico educativos quadrado de cores vibrantes. Feito em EVA, material durável, é fácil de lavar. Medidas: Largura: 90 cm, Comprimento: 80 cm e Espessura: 3 cm</t>
  </si>
  <si>
    <t>BOLA PARA TÊNIS ,Características Técnicas Mínimas: Soft (iniciação), Material: borracha vulcanizada e feltro, Embalagem: Com 18 unidades.</t>
  </si>
  <si>
    <t>TENIS</t>
  </si>
  <si>
    <t>EMBALAGEM</t>
  </si>
  <si>
    <t>BOLA PARA TÊNIS LARANJA, também conhecida como Fase 2 – É feita de feltro, é 50% mais lenta do que uma bola normal (amarela), e destinada a crianças de 9-10 anos de idade em uma quadra de 18 x 6,5m. Blister com 03 unidades.</t>
  </si>
  <si>
    <t>BLISTER</t>
  </si>
  <si>
    <t>BOLA PARA TÊNIS VERDE, também conhecida como Fase 1 – É feita de feltro, é 25% mais lenta do que uma bola normal (amarela), e destinada a crianças de 11-12 anos de idade em uma quadra de 23,77 x 8,23m. Blister com 03 unidades.</t>
  </si>
  <si>
    <t>BOLA PARA TÊNIS VERMELHA, também conhecida como Fase 3 – É feita de espuma ou feltro, é 75% mais lenta do que uma bola normal (amarela), e destinada a crianças de 5-8 em uma quadra de 12 x 6m. Blister com 03 unidades.</t>
  </si>
  <si>
    <t>RAQUETE DE TÊNIS GRANDE - ENCORDOADA - Sim; CABEÇA-700 cm²  BALANÇO (MM)-315mm a 325mm, EMPUNHADURA L3-4 3/8; ; Empunhadura: Emborrachada; Forma: Oversize;- COMPRIMENTO DA RAQUETE (CM)-68,50 e FAIXA ETÁRIA- Juvenil/adulto.  Material: Alumínio.  Peso aproximado: 300 g . CONTÊM CAPA PARA GUARDAR RAQUETE.</t>
  </si>
  <si>
    <t>RAQUETE TÊNIS PEQUENA - Composição: Alumínio; Dimensões aproximadas : Comprimento: 535 mm; - Peso 180 g; - Encordoada: Sim; Idade indicada: 4 a 6 anos (Crianças de 1,03 a 1,19 m); COM CAPA PARA TRANSPORTE</t>
  </si>
  <si>
    <t xml:space="preserve">Faixas Elásticas Resistência Theraband resistência FORTE o Elástico em TPE, possui aproximadamente 1,2 m de comprimento por 15 cm de largura. 
</t>
  </si>
  <si>
    <t>VÁRIAS MODALIDADES</t>
  </si>
  <si>
    <t xml:space="preserve">Faixas Elásticas Resistência Theraband resistência LEVE Elástico em TPE, possui aproximadamente 1,2 m de comprimento por 15 cm de largura
</t>
  </si>
  <si>
    <t xml:space="preserve">Faixas Elásticas Resistência Theraband resistência MÉDIA o Elástico em TPE, possui aproximadamente 1,2 m de comprimento por 15 cm de largura.
</t>
  </si>
  <si>
    <t>VOLEI</t>
  </si>
  <si>
    <t>BOLA DE VÔLEI DE QUADRA, Matrizada, Microfibra, 18 Gomos, DIMENSÕES APROXIMADAS : Tamanho 65 – 67 cm, Peso 260 – 280, gramas, Câmara Airbility, Miolo Slip System removível e lubrificado. TIPO Pró 6.0 OU DE MESMA QUALIDADE OU SUPERIOR.</t>
  </si>
  <si>
    <t>Kit Mini Vôlei : Possui uma resistente rede de nylon, e tubos de aço carbono. Os encaixes da rede são em polietileno Injetado, para garantir a segurança ao praticar o esporte. Produto com pintura EPOXI, de alta resistência.
O kit contém: 
02 Bases de Ferro (aço carbono) chato de 2" x 3/16;
02 Postes de tubo de Aço Carbono de 2" x 1,05m altura;
01 Rede de Nylon com faixas em lona;
01 Bola de Vôlei;
01 Mini Bomba de Encher Bola.
DADOS TÉCNICOS
Dimensões do Produto (cm):1,05m de Alt x 2,83m de Larg
Peso aproximado do Produto: 10 kg
Dimensões da Embalagem (cm): P x L x A - 12 x 08 x 1,10m</t>
  </si>
  <si>
    <t xml:space="preserve">PARES DE PROTETOR DE POSTE PARA VÔLEI OFICIAL. FABRICADO EM ESPUMA, REVESTIDO EM VINILONA, ESPUMA D.33, COM 1,80 M DE ALTURA. fechamento em velcro.  COR A ESCOLHER </t>
  </si>
  <si>
    <t xml:space="preserve">Barra transversal - Sarrafo para salto em altura em fibra de vidro.  Ponteiras plásticas. Comprimento: 4 metros. Diâmetro: 30 mm Peso: 2kg. Certificado pela IAAF. </t>
  </si>
  <si>
    <t>BOLA PARA ARREMESSO EM FERRO FUNDIDO  3 KG</t>
  </si>
  <si>
    <t>BOLA PARA ARREMESSO EM FERRO FUNDIDO  7,26 KG</t>
  </si>
  <si>
    <t xml:space="preserve">Poste para salto em altura com 2,50m, com estrutura em alumínio e aço quadrangular, rígido, de no mínimo 4 x 4cm e suportes para o sarrafo (barra) planos e retangulares com 4cm de largura e 6cm de comprimento, de material liso, fixados firmemente aos postes, base larga, graduado de 1 em 1cm para ajustes nas alturas, segundo regras da IAAF. </t>
  </si>
  <si>
    <t>BOLSA PARA TRANSPORTAR BOLAS, CAPACIDADE PARA 10 BOLAS,MATERIAL SUPER RESISTENTE
COM ALÇA PARA OS OMBROS
COM CORDÃO PARA FECHAR</t>
  </si>
  <si>
    <t>Cinto De Tração Duplo Para Treinamento</t>
  </si>
  <si>
    <t>Colete de Peso T88 Neoprene - 5kg</t>
  </si>
  <si>
    <t>Calha profissional para Bocha Adaptada modelo Tripé Classe BC3, indicada para alto rendimento. Fabricada em madeira de alta tecnologia para proporcionar maior leveza. Desmontável em 5 partes: 1 peça de 60cm, 3 peças de 40cm e uma peça de 20cm com lançador, totalizando o comprimento de 2,0m. Tripé desenvolvido com suporte telescópico e torres escamotiáveis que permitem ajustes para aumentar ou reduzir a distância do lançamento. Possui espaço para manter a bola pausada</t>
  </si>
  <si>
    <t>Calha iniciantel para Bocha Adaptada modelo Tripé Classe BC3, indicada para iniciantes. Fabricada em madeira prensada para proporcionar maior leveza. Desmontável em 5 partes: 1 peça de 60cm, 3 peças de 40cm e uma peça de 20cm com lançador, totalizando o comprimento de 2,0m. Tripé desenvolvido com suporte telescópico e torres escamotiáveis que permitem ajustes para aumentar ou reduzir a distância do lançamento. Possui espaço para manter a bola pausada</t>
  </si>
  <si>
    <t>Kit Uniforme FUTEBOL – contendo: 14+1 (14 camisas + 14 bermudas + 14 pares de meiões + 1 conjunto de goleiro). Cores: A escolher, Tamanho: M, Material: Poliéster, manga curta, com número na frente e nas costas seguida de 2 ao 11 e 13 ao 16. (Goleiro número 1), bermudas com número na frente, personalizada em serigrafia.</t>
  </si>
  <si>
    <t>Kit Uniforme FUTEBOL – contendo: 14+1 (14 camisas + 14 bermudas + 14 pares de meiões + 1 conjunto de goleiro). Cores: A escolher, Tamanho: G, Material: Poliéster, manga curta, com número na frente e nas costas seguida de 2 ao 11 e 13 ao 16. (Goleiro número 1), bermudas com número na frente, personalizada em serigrafia.</t>
  </si>
  <si>
    <t>Kit Uniforme BASQUETE – contendo: 12 camisas + 12 bermudas + 12 pares de meiões. Cores: A escolher, Tamanho: M, Material: Poliéster, sem manga, com número na frente e nas costas, bermudas com número na frente, personalizada em serigrafia.</t>
  </si>
  <si>
    <t>Kit Uniforme BASQUETE – contendo: 12 camisas + 12 bermudas + 12 pares de meiões. Cores: A escolher, Tamanho: G, Material: Poliéster, sem manga, com número na frente e nas costas, bermudas com número na frente, personalizada em serigrafia.</t>
  </si>
  <si>
    <t>Kit Uniforme Vôlei – contendo: 12 camisas + 12 bermudas + 12 pares de meiões. Cores: A escolher, Tamanho: M, Material: Poliéster, manga curta, com número na frente e nas costas, bermudas com número na frente, personalizada em serigrafia.</t>
  </si>
  <si>
    <t>DISCO DE EQUILIBRIO</t>
  </si>
  <si>
    <t>TRENA (50 METROS)</t>
  </si>
  <si>
    <t>DISCO DO ATLETISMO</t>
  </si>
  <si>
    <t>BLOCO DE SAIDA</t>
  </si>
  <si>
    <t>STEP PARA HIDROGINÁSTICA</t>
  </si>
  <si>
    <t>BOLA OFICIAL DE FUTSAL 500 - CONFECCIONADA EM poliurietano. DIÂMETRO 61 -64 CM, PESO 410-440 G,Câmera Airbility feita em borracha butílica e Miolo Slip System removível e lubrificado,Termotec ,absorção de agua é de 0%, MATERIAIS DE ALTA QUALIDADE NO REVESTIMENTO, NO REFORÇO E NA CÂMARA DE AR PARA DESEMPENHO PERFEITO . Aprovado pela CBFS</t>
  </si>
  <si>
    <t>BOLA OFICIAL DE FUTSAL, 200, CONFECCIONADA EM PU. DIÂMETRO 59-55CM, PESO 350-380G,câmera Airbility e Miolo Slip System removível, lubrificado,Termotec, com 0% absorção de água, alta durabilidade e maciez extra, MATERIAIS DE ALTA QUALIDADE NO REVESTIMENTO, NO REFORÇO E NA CÂMARA DE AR PARA DESEMPENHO PERFEITO . Aprovado pela CBFS</t>
  </si>
  <si>
    <t>Rede Para Cesta De Basquete Oficial [Par] Medidas Oficiais 0,45 X 0,50 Cm Modelo Profissional 100% Polipropileno Fio 4 mm Em Seda</t>
  </si>
  <si>
    <t>Colete EVA até 80kg para PcD - Material: Espuma interna de poliuretano com densidade D 28, cobertura externa em capa de couro ou corino de cor preta. Mediadas: 90 x 40 x03 cm.</t>
  </si>
  <si>
    <t>PAR DE REDE DE FUTSAL, ESPESSURA DO FIO: 4MM TORCIDO, CONFECCIONADO COM 24 MONOFILAMENTOS. MEDIDAS: 3,10 LARGURA X 2,10 ALTURA X 0,45 PROFUNDIDADE SUPERIOR X 1,00 PROFUNDIDADE INFERIOR MALHA: 12 CM. COR: BRANCO/VERDE/AZUL. MATERIA PRIMA: PEAD (POLIETILENO DE ALTA DENSIDADE) 100% VIRGEM, COM TRATAMENTO ULTRAVIOLETA PARA PREVENIR CONTRA AS AÇÕES CLIMÁTICAS</t>
  </si>
  <si>
    <t xml:space="preserve">Corda de pular, poliuretano super-resistente, 6 mm, em plástico super resistente, anatômica e flexível, 2,80m, branca, cordão fixo manopla </t>
  </si>
  <si>
    <t>BOLA Ação e Reação (equilíbrio): Diâmetro aproximado: 12cm, peso aproximado de  200 gramas.</t>
  </si>
  <si>
    <t>PcD</t>
  </si>
  <si>
    <t>CAPOEIRA CAPOTERAPIA</t>
  </si>
  <si>
    <t>GINASTICA LOCALIZADA</t>
  </si>
  <si>
    <t>GINASTICA RÍTMICA</t>
  </si>
  <si>
    <t>Kit Bocha adaptada : com 6 bolas vermelhas, 6 bolas azul e 1 bola branca. Material 100% PU, costuradas à mão, com enchimento em granulado, plástico não tóxico. Aprovado pelo CPISRA. Especificações: Peso da bocha: 275gr; Circunferência: 270mm;  Material: Micro-fibra; Acompanha bolsa para transporte.</t>
  </si>
  <si>
    <r>
      <t xml:space="preserve">Kit Fita Treinamento Suspenso Suporte/Teto Parede Tipo TRX Itens inclusos:
- 1 Suporte de parede;
- 4 parafusos;
- 4 buchas;
- 4 arruelas.
- 1 Fita para Treinamento Suspenso;
- 1 Mosquetão de aço que suporta 220kg;
- 1 Fita extensora de 2 metros para prender a Fita de treinamento em árvore, pilar, tronco, espaldar, etc;
- 1 Ancorador para porta, caso queira prender a sua Fita de treinamento na porta da sua casa;
- 1 Bag (mochilinha) para transportar o seu equipamento.
</t>
    </r>
    <r>
      <rPr>
        <b/>
        <sz val="10"/>
        <rFont val="Arial"/>
        <family val="2"/>
      </rPr>
      <t xml:space="preserve">Características Fita de suspensão:
</t>
    </r>
    <r>
      <rPr>
        <sz val="10"/>
        <rFont val="Arial"/>
        <family val="2"/>
        <charset val="1"/>
      </rPr>
      <t xml:space="preserve">- Regulagem das alças é feita por argolas;
- Ajustes independentes das alças;
- Regulagem de comprimento entre 1,40m e 2,55m (sem o extensor);
- Confeccionado em fita de nylon de 4cm;
- Costura reforçada com linha de nylon;
- Manoplas de plástico injetada, rígidas para evitar rompimentos e feitas sob medida;
- Suporta 120kg.
</t>
    </r>
    <r>
      <rPr>
        <b/>
        <sz val="10"/>
        <rFont val="Arial"/>
        <family val="2"/>
      </rPr>
      <t>Características Suporte de Parede:</t>
    </r>
    <r>
      <rPr>
        <sz val="10"/>
        <rFont val="Arial"/>
        <family val="2"/>
        <charset val="1"/>
      </rPr>
      <t xml:space="preserve">
- Feito em chapada de aço de 6mm;
- Arco de aço de 3,5cm;
- 4 furos para fixação dos parafusos (N 10);
- Medida do suporte: 10cm x 10cm
- Suporta 300kg</t>
    </r>
  </si>
  <si>
    <t>DESCRIÇÃO DO SERVIÇO</t>
  </si>
  <si>
    <t>Mês</t>
  </si>
  <si>
    <t>VALOR POR MÊS</t>
  </si>
  <si>
    <t>VL. 12 MESES</t>
  </si>
  <si>
    <t>VL. 24 MESES</t>
  </si>
  <si>
    <t>AGASALHO FUTURO CAMPEÃO</t>
  </si>
  <si>
    <t>CONJUNTO INFANTIL AGASALHO ALUNO, Características Mínimas: Casaco de agasalho adulto: Malha 90% poliéster e 10% algodão; Gramatura 280 g/m²; Duas faixas laterais de 10 mm de largura, cada, na cor a defnir; Fechamento por zíper destacável iniciando na gola e finalizando na barra; Mangas longas Raglan; Laterais retas com dois bolsos: Personalizada em serigrafia à base d`água nas costas; Cores a definir; Tamanhos 6, 8, 10, 12, e 14 anos e Calça de agasalho adulto: Malha 90% poliéster e 10% algodão; Gramatura 280 g/m²; Dianteira simétrica com dois bolsos embutidos na direção vertical; Traseira simétrica com bolso chapado; Personalizado com serigrafia à base d`água na dianteira; Cores a definir; 
Tamanhos 6, 8, 10, 12, e 14 anos.</t>
  </si>
  <si>
    <t>CONJUNTO ADULTO AGASALHO ALUNO, Características Mínimas: Casaco de agasalho adulto: Malha 90% poliéster e 10% algodão; Gramatura 280 g/m²; Duas faixas laterais de 10 mm de largura, cada, na cor branca; Fechamento por zíper destacável iniciando na gola e finalizando na barra; Mangas longas Raglan; Laterais retas com dois bolsos: Personalizada em serigrafia à base d`água nas costas; Cores a definir; Tamanhos PP, P, M, G, GG, XG, XGG e Calça de agasalho adulto: Malha 90% poliéster e 10% algodão; Gramatura 280 g/m²; Dianteira simétrica com dois bolsos embutidos na direção vertical; Traseira simétrica com bolso chapado; Personalizado com serigrafia à base d`água na dianteira; Cores a definir; 
Tamanhos PP, P, M, G, GG, .XG, XGG.</t>
  </si>
  <si>
    <t>UNIFORME GESTÃO PEDAGOGICA</t>
  </si>
  <si>
    <t xml:space="preserve">CAMISA PÓLO ADMINISTRATIVO, Características Mínimas: Malha piquet 
60% poliéster e 40% algodão, mangas curtas raglan na cor a definir, sem bolso, gola malha ribana, frente simétrica com três botões plásticos, personalizado em serigrafia à base de água (frente e costas), Cores a definir, Tipo: Adulto,
Tamanhos: PP, P, M, G, GG, XG, XGG.
</t>
  </si>
  <si>
    <t>AQUATICO</t>
  </si>
  <si>
    <t>SUNGA INFANTIL, Material: Spandex praia 85% poliamida e 15% elastano e forro 100% poliamida na  cores a definir Tipo: Natação infantil, acabamento em X-tra Life, gramatura de 240 g/m², cadarço cordex, dianteira simétrica na cor a definir e recortes nas diagonais na cor a definir, personalizado em serigrafia com tinta plastisol em uma das laterais e na lateral contrária
Tamanho: 06, 08, 10, 12, 14 anos.</t>
  </si>
  <si>
    <t>SUNGA ADULTO, Material: Spandex praia 85% poliamida e 15% elastano na cores a definir, forro 100% poliamida na cor branca, Tipo: Natação adulto, acabamento em X-tra Life, gramatura de 240 g/m², cadarço cordex, dianteira simétrica na cor azul marinho e recortes nas diagonais na cor branca, personalizado em serigrafia com tinta plastisol em uma das laterais e na lateral contrária,
Tamanho: PP, P, M, G, GG, XG, XGG.</t>
  </si>
  <si>
    <t>MAIÔ ADULTO, Material: Spandex praia 85% poliamida e 15% elastano na cor a definir, gramatura de 240 g/m², acabamento em X-Tra Life e forro 100% poliamida na cor a definir, Apresentação: Maiô tipo macaquinho para natação, frente simétrica com decote arredondado, costas nadadora com recorte na altura da escápula, personalizado em serigrafia com tinta plastisol (frente e costas), Tamanho: PP, P, M, G, GG, XG, XGG.</t>
  </si>
  <si>
    <t>MAIÔ INFANTIL, Material: Spandex praia 85% poliamida e 15% elastano na cor a definir, gramatura de 240 g/m², acabamento em X-tra Life e forro 100% poliamida na cor a definir, Apresentação: Maiô tipo natação com frente simétrica, decote arredondado, costas nadadora com recorte na altura da escápula, personalizado em serigrafia com tinta plastisol (frente e costas), Tamanho: 06, 08, 10, 12, 14 anos.</t>
  </si>
  <si>
    <t>TOUCA, Características Mínimas: Malha Spandex praia 85% poliamida e 15% elastano, acabamento em X-tra Life, modelo básico nadador com laterais simétricas na cor a definir e uma faixa larga na cor branca seguindo por toda parte superior da peça, personalização aplicada em serigrafia com tinta plastisol em cada uma das laterais, uso adulto, tamanho único.</t>
  </si>
  <si>
    <t xml:space="preserve">GINASTICA RITMICA </t>
  </si>
  <si>
    <t xml:space="preserve">COLLANT FEMININO, Material: Spandex praia 85% poliamida e 15% elastano na cor a definir, gramatura de 240 g/m², acabamento em X-tra Life e forro 100% poliamida na cor a definir, Tipo: Uniforme adulto para ginástica com frente e costas simétricas com decotes arredondados, personalizado em serigrafia com tinta plastisol (frente e costas),
Tamanho: 06, 08, 10, 12, 14, 16 anos.
</t>
  </si>
  <si>
    <t>JUDO</t>
  </si>
  <si>
    <t>Kimono de Judô Infantil: reforçado tecido sarja 100% algodão branca ou azul, gramatura 240g², conjunto composto de calça com elástico e cordão, com reforços na altura do joelho, blusa com reforços no peito e costas, gola com 6 costuras, acompanha faixa branca.
uso infantil, Tamanhos: MO, M1, M2 e M3</t>
  </si>
  <si>
    <t>Kimono de Judô Adulto: reforçado tecido sarja 100% algodão branca ou azul, gramatura 240g², conjunto composto de calça com elástico e cordão, com reforços na altura do joelho, blusa com reforços no peito e costas, gola com 6 costuras, acompanha faixa branca.
uso adulto, Tamanhos: A0, A1, A2, A3 e A4.</t>
  </si>
  <si>
    <t>JIU-JITSU</t>
  </si>
  <si>
    <t>Kimono de Jiu-Jitsu INFANTIL reforçado tecido sarja 100% algodão branco ou azul, gramatura 240g², conjunto composto de calça com elástico e cordão, com reforços na altura do joelho, blusa com reforços no peito e costas, gola com 6 costuras, acompanha faixa branca.
uso infantil, Tamanhos: MO, M1, M2 e M3</t>
  </si>
  <si>
    <t>Kimono de Jiu-Jitsu ADULTO: reforçado tecido sarja 100% algodão branco ou azul, gramatura 240g², conjunto composto de calça com elástico e cordão, com reforços na altura do joelho, blusa com reforços no peito e costas, gola com 6 costuras, acompanha faixa branca.
uso adulto, Tamanhos: A0, A1, A2, A3 e A4.</t>
  </si>
  <si>
    <t>KARATE</t>
  </si>
  <si>
    <t>Kimono de Karatê INFANTIL tecido sarja 100% algodão na cor branca, gramatura 240g², conjunto composto de calça com elástico e cordão, blusa de gola reforçada com 6 costuras, acompanha faixa branca confeccionado no modelo competição.
uso infantil, Tamanhos: MO, M1, M2 e M3</t>
  </si>
  <si>
    <t>Kimono de Karatê ADULTO tecido sarja 100% algodão na cor branca, gramatura 240g², conjunto composto de calça com elástico e cordão, blusa de gola reforçada com 6 costuras, acompanha faixa branca confeccionado no modelo competição.
uso adulto, Tamanhos: A0, A1, A2, A3 e A4.</t>
  </si>
  <si>
    <t>ABADA CAPOEIRA</t>
  </si>
  <si>
    <t>ABADA: Calça Branca de Capoeira modelo Abada, modelagem que se adapta ao corpo, tecido helanca colegial - PP, P, M, G, GG E EGG.</t>
  </si>
  <si>
    <t>Locação de 02 (duas) BARRAQUINHAS DE CURAL, fornecimento ilimitado para os alunos, durante o período de 06 (seis) horas com a presença de 01 (um) monitor para cada barraquinha.</t>
  </si>
  <si>
    <t>Locação de 02 (duas) BARRAQUINHAS DE CANJICA, fornecimento ilimitado para os alunos, durante o período de 06 (seis) horas com a presença de 01 (um) monitor para cada barraquinha.</t>
  </si>
  <si>
    <t>CAMISETA ADULTO PROFISSIONAL DE EDUCAÇÃO FISICA, INSTRUTOR E TREINADOR Tipo: Manga curta raglan, gola costurada em malha PV canelado com acabamento em V, cor a definir, personalizada em serigrafia à base d`água (frente/costas),  Material: Meia malha PV anti-pilling 67% poliéster e 33% viscose.
Tamanhos PP, P, M, G, GG, XG, XGG</t>
  </si>
  <si>
    <t>CAMISETA ADULTO ESTAGIÁRIO E , Tipo: Manga curta raglan, gola costurada em malha PV canelado com acabamento em V, cor a definir, personalizada em serigrafia à base d`água (frente/costas), Material: Meia malha PV anti-pilling 67% poliéster e 33% viscose.
Tamanhos: PP, P, M, G, GG, XG, XGG,</t>
  </si>
  <si>
    <t>QUANT PESSOAS</t>
  </si>
  <si>
    <t>PLANO ODONTOLÓGICO</t>
  </si>
  <si>
    <t>MEDICINA LABORAL - PLANO DE SAÚDE</t>
  </si>
  <si>
    <t>ENCARGOS</t>
  </si>
  <si>
    <t>ano</t>
  </si>
  <si>
    <t>DESCRIÇÃO DOS BENEFÍCIOS</t>
  </si>
  <si>
    <t>QUANTIDADE</t>
  </si>
  <si>
    <t>PROTETOR SOLAR (embalagem de 2 litros)</t>
  </si>
  <si>
    <t>DESPESAS</t>
  </si>
  <si>
    <t>VALOR UNITÁRIO</t>
  </si>
  <si>
    <t>AUXILIO FUNERAL (3 sálarios mínimos)</t>
  </si>
  <si>
    <t>AUXILIO CRECHE (reembolso)</t>
  </si>
  <si>
    <t>SERVIÇOS REPROGRAFIA (1 cópia por aluno)</t>
  </si>
  <si>
    <t>VALOR TOTAL</t>
  </si>
  <si>
    <t>VALOR DA BOLSA</t>
  </si>
  <si>
    <t>Agente de Limpeza devidamente uniformizados, materiais de limpeza e demais útensilios necessários ao serviço. Diária de 04 (quatro) horas</t>
  </si>
  <si>
    <t>Locação e Instalação de 01 (um) Jogo de Luz Strobos, Raio Laser e Efeitos Coloridos, pelo período de 03  (três)  horas.</t>
  </si>
  <si>
    <t>Locação, através de empresa especializada, de 01 (um) equipamento de som para ambiente externo, inclusos: 01 (um) DJ operador, 01 unidade de mixer, 01 (um) unidade de mesa de som equalizada com 12 canais no mínimo, 04 (qautro) unidades de caixas de som 500W RMS e 03  (três) unidades de microfones. Diária de 03 (três) horas.</t>
  </si>
  <si>
    <t>Locação de 02 (duas) BARRAQUINHAS DE SUCO (refresco artificial), fornecimento ilimitado para dos alunos, durante o período de  03  (três)  horas com a presença de 01 (um) monitor para cada barraquinha.</t>
  </si>
  <si>
    <t>Locação de Jogo de Mesa com 04 (quatro) Cadeiras com Braço, em Plástico Rigido</t>
  </si>
  <si>
    <t>1 LONAS backdrop com ilhós X 2 anos = 2 para uso no Centro Olímpico e Paralímpico no evento</t>
  </si>
  <si>
    <t>5 (cinco) Agentes de Limpeza X 2 anos = 10 Agentes de Limpeza</t>
  </si>
  <si>
    <t xml:space="preserve">Locação de 30 (trinta) jogos de mesa com 4 (quatro) cadeiras em PVC X 2 anos = 60 jogos de mesa com 4 (quatro) cadeiras em PVC  </t>
  </si>
  <si>
    <t xml:space="preserve">Kit lanche deve ser composto de: 01 (um) sanduiche de pão de hamburguês com presunto e queijo mussarela; 01 (uma) Fatia de Bolo com recheio variado, aproximadamente 40 (quarenta) gramas e servido em embalagem individual e 01 (uma) fruta da época. O lanche deve ser servido em embalagem individual e descartáveis. A empresa deverá observar rigorosamente a legislação sanitária e as normas regulamentares sobre higiene, medicina e segurança do trabalho emanadas pelos órgãos públicos, prazo de validade e estar de acordo com as normas e resoluções vigentes da ANVISA ou Ministério da Agricultura. </t>
  </si>
  <si>
    <t xml:space="preserve">Área de queda (colchão) para saltos 2,50 x 2,00 x 0,30m : Material - Espuma Minimo D26; Revestimento - de lona KP1000. Estrados de polietileno;  Nível Técnico - Iniciante; Modalidade - Salto em altura;  com bolsões de ar, que proporcionam uma aterrissagem suave com revestimento impermeável resistente. Alças de transporte e respiro lateral. Top pad (manta superior) macia resistente aos pregos de sapatilhas.          MAT </t>
  </si>
  <si>
    <t xml:space="preserve">KETTLEBELL - Fabricado em ferro Fundido, revestimento em PVC, tem a superfície em vinil impermeável com pegada. Peso 1 Kg </t>
  </si>
  <si>
    <t xml:space="preserve">KETTLEBELL - Fabricado em ferro Fundido, revestimento em PVC, tem a superfície em vinil impermeável com pegada. Peso 2 Kg </t>
  </si>
  <si>
    <t>KETTLEBELL - Fabricado em ferro Fundido, revestimento em PVC, tem a superfície em vinil impermeável com pegada. Peso 3 Kg</t>
  </si>
  <si>
    <t>Kit Uniforme Vôlei – contendo: 12 camisas + 12 bermudas + 12 pares de meiões. Cores: A escolher, Tamanho: G, Material: Poliéster, manga curta, com número na frente e nas costas, bermudas com número na frente, personalizada em serigrafia.</t>
  </si>
  <si>
    <t>Bola Oficial de Futebol Society. Bola de Futebol Society, câmara airbility, miolo slip system removível e lubrificado, tecnologia termotec que garante 0% de absorção de água, composição: em PU (poliuretano), peso aproximado: 425-445g , Circunferência APROXIMADA: 68 a 69 cm.</t>
  </si>
  <si>
    <t>Medalha redonda fundida em liga metálica de zamac,  com centro impresso (logo e modalidades), Medidas - Externa 5 X 5cm - Interna 3,5 X 3,5cm com fita OURO</t>
  </si>
  <si>
    <t xml:space="preserve">01 (um) Kits Lanche  contendo cada unidade: 01 (um) Suco de Caixinha com 200ml; 01 (um) Sanduiche de pão de hamburguês com presunto e queijo mussarela e 01 (uma) Fruta da época. O lanche deve ser servido em embalagem individual e descartáveis. A empresa deverá observar rigorosamente a legislação sanitária e as normas regulamentares sobre higiene, medicina e segurança do trabalho emanadas pelos órgãos públicos, prazo de validade e estar de acordo com as normas e resoluções vigentes da ANVISA ou Ministério da Agricultura. </t>
  </si>
  <si>
    <t>Analista de Projetos</t>
  </si>
  <si>
    <t>Assessor de Eventos</t>
  </si>
  <si>
    <t>TOTAL DO TERMO DE COLABORAÇÃO R$</t>
  </si>
  <si>
    <t>Estagiário Educação Física 20 horas</t>
  </si>
  <si>
    <t>Jovem Aprendiz 20 horas</t>
  </si>
  <si>
    <t>ASSESSORIA CONTÁBIL</t>
  </si>
  <si>
    <t>Instrutor de Artes Marciais 40 horas</t>
  </si>
  <si>
    <t>ENCARGOS SOCIAIS 76,16%</t>
  </si>
  <si>
    <t>Estagiário Educação Física 20H</t>
  </si>
  <si>
    <t>Jovem Aprendiz</t>
  </si>
  <si>
    <t>Locação de CAMAS ESLÁTICAS (4 pela manhã e 4 a tarde = 8 por ano) X 2 anos = 16 locações, sendo utilizadas 4 em janeiro e 4 em julho a cada ano.</t>
  </si>
  <si>
    <t>Empresa especializada em fornecimento de ALGODÃO DOCE (com duas BARRAQUINHAS) para atendimento de  2.700 alunos X 2 anos = 4 BARRAQUINHAS e 5.400 alunos atendidos em 2 anos,  correspondendo a 35% do público usuário do COP.</t>
  </si>
  <si>
    <t>EVENTO E COMPETIÇÕES</t>
  </si>
  <si>
    <t xml:space="preserve">Área de queda (colchão) para saltos 2,50 x 2,00 x 0,30m : Material - Espuma Mínimo D26; Revestimento - de lona KP1000. Estrados de polietileno;  Nível Técnico - Iniciante; Modalidade - Salto em altura;  com bolsões de ar, que proporcionam uma aterrissagem suave com revestimento impermeável resistente. Alças de transporte e respiro lateral. Top pad (manta superior) macia resistente aos pregos de sapatilhas.          </t>
  </si>
  <si>
    <t>Bola de Mini Basquete (tamanho mirim), matrizada,confeccionada em microfibra 100% Borracha , câmara de ar em butil miolo de válvula removível peso  aproximado : 300 a 500 gramas, Medida aproximada de : circunferência 60 a 74cm.</t>
  </si>
  <si>
    <t>Raquete para badminton encordoada. Material: Alumínio e grafite. Cabeça: 57 sq.in/ ts, equilíbrio: 295 mm, encordoamento, peso aproximado: entre 90 g e 110 g, tensão da Corda: 18-20 lbs. Dimensões aproximadas: (altura x largura x profundidade cm): 67x20x1,5</t>
  </si>
  <si>
    <t xml:space="preserve">Rede badminton. Rede de poliéster, fio de poliamida torcido, banda superior em PVC e cabo de aço plastificado; detalhamento: fácil de dobrar e transportar, na cor marrom, acompanha cabo de aço plastificado, fitas na cor branca com malha 2 cm; dimensões APROXIMADAS : 6,10 m de comprimento por 0,70 m de altura.  </t>
  </si>
  <si>
    <t xml:space="preserve">BOLA DE GOALBALL, Material: Borracha, Tipo: Oficial, Diâmetro: 25 cm, Peso: 1250 gramas, Cor: À escolher, Características Adicionais: Com guizos no interior. </t>
  </si>
  <si>
    <t>Colete EVA até 80kg para CPD - Material: Espuma interna de poliuretano com densidade D 28, cobertura externa em capa de couro ou corino de cor preta. Mediadas: 90 x 40 x03 cm.</t>
  </si>
  <si>
    <t>Kit Bocha adaptada : com 6 bolas vermelhas, 6 bolas azul e 1 bola branca. Material 100% PU, costuradas à mão, com enchimento em granulado, plástico não tóxico. Aprovado pelo CPISRA. Especificações: Peso da bocha: 275gr; Circunferência: 270mm;  Material: Microfibra; Acompanha bolsa para transporte.</t>
  </si>
  <si>
    <t>Suporte para Antena de badminton - o Faixa de tecido na cor crú, com fio para fixação costurado, Medidas: 1m x 5cm, 100% algodão.</t>
  </si>
  <si>
    <t xml:space="preserve">Bola Oficial de Futebol Society. Bola de Futebol Society, câmara airbility, miolo slip system removível e lubrificado, tecnologia termotec que garante 0% de absorção de água, composição: em PU (poliuretano), peso aproximado: 425-445g , Circunferência APROXIMADA: 68 a 69 cm.
VERIFICAR MUDANÇA NA DESCRIÇÃO DO ITEM </t>
  </si>
  <si>
    <t>BOLA OFICIAL DE FUTSAL 500 - CONFECCIONADA EM poliurietano. DIÂMETRO 61 -64 CM, PESO 410-440 G,Câmera Airbility feita em borracha butílica e Miolo Slip System removível e lubrificado, Termotec ,absorção de agua é de 0%, MATERIAIS DE ALTA QUALIDADE NO REVESTIMENTO, NO REFORÇO E NA CÂMARA DE AR PARA DESEMPENHO PERFEITO . Aprovado pela CBFS.</t>
  </si>
  <si>
    <t>BOLA OFICIAL DE FUTSAL, 200, CONFECCIONADA EM PU. DIÂMETRO 59-55CM, PESO 350-380G,câmera Airbility e Miolo Slip System removível, lubrificado,Termotec, com 0% absorção de água, alta durabilidade e maciez extra, MATERIAIS DE ALTA QUALIDADE NO REVESTIMENTO, NO REFORÇO E NA CÂMARA DE AR PARA DESEMPENHO PERFEITO . Aprovado pela CBFS.</t>
  </si>
  <si>
    <t>Kit Mini barreira MÍNIMO DE 5 UNIDADES. As Mini Barreiras ajustáveis podem ser utilizadas para treinos de agilidade, corrida e pliometria fazendo uso de movimentos para frente, para trás e para as laterais. Melhora a resistência, o fortalecimento, a coordenação motora, tonifica os músculos e propicia alto gasto calórico. Barreiras leves e portáteis, podem ser transportadas facilmente e utilizadas para treinamentos indoor e outdoor. Seu material é resistente a impactos e conta com um excelente acabamento, garantindo alta durabilidade. Leve e prático, permite ajuste de acordo com o treinamento, promovendo eficácia e segurança. Alturas reguláveis das Barreiras: - 20cm - 30cm. Medidas aproximadas  Largura: 66 cm (+ 3 cm) - Altura ajustável: de 6 a 38 cm (+ 2 cm). confeccionada em PVC resistente.</t>
  </si>
  <si>
    <t xml:space="preserve">PLACAR DE MESA MARCADOR CONTADOR DE PONTOS MANUAL DOBRÁVEL; SISTEMA ARTICULADO E PINO DE TRAVA PARA SER APOIADO NA MESA;LEVE E DOBRÁVEL, POSSUI FORMATO FECHADO DE PASTA PARA FACILITAR O TRANSPORTE; MARCAÇÃO DE 7 SETS ATÉ 31 PONTOS; NUMERAÇÃO: 1 A 31  PONTOS; SETS: 1 AO 7; OS NÚMEROS SÃO ESTAMPADOS NA FRENTE E NO VERSO DA PLACA, SE UM NÚMERO ESTIVER DE UM LADO, O OUTRO LADO ESTARÁ  IGUAL; MATERIAL: PVC (ESTRUTURA) E PAPELÃO (PLAQUINHAS); DIMENSÕES: ABERTO- ALTURA: 21 CM LARGURA: 20 CM COMPRIMENTO: 38 CM;       </t>
  </si>
  <si>
    <t>Roda manual para exercício abdominal, indicada para treinamento físico, de força e resistência, confeccionada em PVC e Borracha, com peso aproximado de 550g .  CAPACIDADE ATÉ 120KG, EIXO CENTRAL EM AÇO, PARTES EXTERNAS EM PLASTICO INGETADO, , TAMANHO APROXIMADO  28 CM X 18 CM.</t>
  </si>
  <si>
    <t>Halteres 7kg - par -  feito em ferro e revestido em borracha de PVC, que assegura maior segurança ao usuário.</t>
  </si>
  <si>
    <t>KETTLEBELL - Fabricado em ferro Fundido, revestimento em PVC, tem a superfície em vinil impermeável com pegada. Peso 1 Kg . .Protegido contra oxidação.</t>
  </si>
  <si>
    <t>KETTLEBELL - Fabricado em ferro Fundido, revestimento em PVC, tem a superfície em vinil impermeável com pegada. Peso 2 Kg . .Protegido contra oxidação.</t>
  </si>
  <si>
    <t>KETTLEBELL - Fabricado em ferro Fundido, revestimento em PVC, tem a superfície em vinil impermeável com pegada. Peso 3 Kg . Protegido contra oxidação.</t>
  </si>
  <si>
    <t>KETTLEBELL - Fabricado em ferro Fundido, revestimento em PVC, tem a superfície em vinil impermeável com pegada. Peso 4 Kg  .Protegido contra oxidação.</t>
  </si>
  <si>
    <t>KETTLEBELL - Fabricado em ferro Fundido, revestimento em PVC, tem a superfície em vinil impermeável com pegada. Peso 5 Kg.Protegido contra oxidação.</t>
  </si>
  <si>
    <t>KETTLEBELL - Fabricado em ferro Fundido, revestimento em PVC, tem a superfície em vinil impermeável com pegada. Peso 6 Kg. Protegido contra oxidação.</t>
  </si>
  <si>
    <t>KETTLEBELL - Fabricado em ferro Fundido, revestimento em PVC, tem a superfície em vinil impermeável com pegada. Peso 8 Kg .Protegido contra oxidação.</t>
  </si>
  <si>
    <t>Kit 3 Elásticos Extensores Multifuncional Ginástica -  Kit com 3 pares de elásticos de 60 cm com 3 diferentes níveis de resistência + par de tornozeleiras + par de pegadores. Usado para exercícios bilaterais e unilaterais . Composição 
TPR, Foam, Nylon   Peso e Medidas  aproximados :  Peso: 0,45 kg , Comprimento: 60cm</t>
  </si>
  <si>
    <t>Par Hidro Halter Circular Em E.V.A Para Hidroginástica -  Pode Ser Utilizado Tanto Na Posição Aberta, Quanto Na Fechada Dados Técnicos Material - Espuma De E.V.A; Medidas aproximadas - 26Cm X 4Cm; Peso Aproximado - 250G (Cada Unidade). Itens Inclusos 02 Halteres Circulares Para Hidroginástica</t>
  </si>
  <si>
    <t>CANELEIRA KARATÊ E PÉ REMOVÍVEL, protetor revestido com couro sintético e interior em EVA de alta resistência, fixação em velcro - tamanhos P, M e G, cor : Azul</t>
  </si>
  <si>
    <t xml:space="preserve"> Prancha para Natação Grande: Material Borracha Eva, Tamanho  APROXIMADO : 40cm X 29cm, Espessura 30mm . Peso aproximado: 185 gramas</t>
  </si>
  <si>
    <t>Linha Delimitadora para Quadra de Tênis - LinhasConjunto de 6 linhas</t>
  </si>
  <si>
    <t xml:space="preserve">Rede Oficial para tênis de quadra, confeccionada em fio 2,0mm trançado na cor preta em Polipropileno, 100% virgem, com tratamento contra as ações do tempo (U.V); Malha: 4x4cm de diâmetro entre nós no formato quadrado (aproximadamente); Material: Polipropile 100% virgem com tratamento U.V. com uma faixa sintética na cor Branca em couro, Dimensões aproximadas: 1,15 M de Altura por 12,50 M de Comprimento; Cor: Preto   </t>
  </si>
  <si>
    <t>REDE DE VÔLEI REFORÇADA COM4 FAIXAS - FIO 25 MM DE POLIETILENO 100% VIRGEM DE| [ALTA DENSIDADE com, | TRATAMENTO UV. COM 4 FAIXAS | [EM LONAS DE 1.8MM E COSTURA |DUPLA, RESISTENTES AO SOL, CHUVA E AÇÕES CLIMÁTICAS. | FAIXA SUPERIOR COM 7 CM. FAIXA [INFERIOR E LATERAIS COM 5 CM. | REVESTIMENTO INTERNO |PASSANTE. MALHAS 5X5 CM. | TAMANHO OFICIAL 1,00 X 10,00 METROS</t>
  </si>
  <si>
    <t>Atabaque Capoeira</t>
  </si>
  <si>
    <t>Golzinho</t>
  </si>
  <si>
    <t>ASSESSORIA JURÍDICA</t>
  </si>
  <si>
    <t>DESCRIÇÃO DA DESPESA</t>
  </si>
  <si>
    <t>Total de Atletas</t>
  </si>
  <si>
    <t>Número de atletas conforme Grade horária = 60 atletas</t>
  </si>
  <si>
    <t>VALOR POR ATLETA</t>
  </si>
  <si>
    <t>VALOR MÊS</t>
  </si>
  <si>
    <r>
      <t xml:space="preserve">50% do </t>
    </r>
    <r>
      <rPr>
        <b/>
        <sz val="11"/>
        <color theme="1"/>
        <rFont val="Arial"/>
        <family val="2"/>
      </rPr>
      <t>total de atletas</t>
    </r>
    <r>
      <rPr>
        <sz val="11"/>
        <color theme="1"/>
        <rFont val="Arial"/>
        <family val="2"/>
      </rPr>
      <t>, que comprovem necessidade, distribuidos em 2 turnos, sendo: Matutino 4 vezes/semana X 4,5 semanas/mês =  18 dias X 10,00 dia = 180,00</t>
    </r>
  </si>
  <si>
    <r>
      <t xml:space="preserve">50% do </t>
    </r>
    <r>
      <rPr>
        <b/>
        <sz val="11"/>
        <color theme="1"/>
        <rFont val="Arial"/>
        <family val="2"/>
      </rPr>
      <t>total de atletas</t>
    </r>
    <r>
      <rPr>
        <sz val="11"/>
        <color theme="1"/>
        <rFont val="Arial"/>
        <family val="2"/>
      </rPr>
      <t>, que comprovem necessidade, distribuidos em 2 turnos, sendo: Verpertino 5 vezes/semana X 4,5 semanas/mês = 24 dias X 10,00 dia = 240,00.</t>
    </r>
  </si>
  <si>
    <t>Transporte Público Atletas Turno Matutino</t>
  </si>
  <si>
    <t>Transporte Público Atletas Turno Vespertino</t>
  </si>
  <si>
    <t>Transporte Público Responsáveis              Turno Matutino</t>
  </si>
  <si>
    <t>Kit Lanche Turno Matutino</t>
  </si>
  <si>
    <t>Kit Lanche Turno Vespertino</t>
  </si>
  <si>
    <t>TIPOS DE KIT LANCHE</t>
  </si>
  <si>
    <t xml:space="preserve">A OSC deverá servir o Kit Lanche Tipo 01 e/ou o kit Lanche Tipo 02 em embalagem individual e descartáveis. A empresa deverá seguir rigorosamente a legislação sanitária e as normas regulamentares sobre higiene, medicina e segurança do trabalho emanadas pelos órgãos públicos, prazo de validade e estar de acordo com as normas e resoluções vigentes da ANVISA ou Ministério da Agricultura. </t>
  </si>
  <si>
    <t>KIT LANCHE TIPO Futuro Campeão contendo cada unidade: 01 (um) Suco de Caixinha com 200ml, sabores sortidos; 01 (um) Cookie (40 gramas), sabores sotidos, 01 (uma) Barra de Cereal (20 gramas) e 02 (duas) Frutas da época.</t>
  </si>
  <si>
    <t>KIT LANCHE TIPO 02 Futuro Campeão contendo cada unidade: 01 (um) Achocolatado de Caixinha com 200ml, caixa longa vida; 01 (um) Biscoito Salgado (embalagem com 6 unidades e 27 gramas), sabores sotidos, 01 (uma) Barra de Cereal (20 gramas) e 02 (duas) Frutas da época.</t>
  </si>
  <si>
    <t>TRANSPORTE PÚBLICO E KIT LANCHE</t>
  </si>
  <si>
    <t>TOTAL DE ATLETAS</t>
  </si>
  <si>
    <t>Transporte Público Responsáveis             Turno Vespertino</t>
  </si>
  <si>
    <t>Número de atletas conforme Grade horária = 36 atletas</t>
  </si>
  <si>
    <t>META1. GESTÃO TÉCNICA</t>
  </si>
  <si>
    <t>META 2. GESTÃO PEDAGÓGICA</t>
  </si>
  <si>
    <t>ETAPA 2.1. RECURSOS HUMANOS COP PARQUE DA VAQUEJADA</t>
  </si>
  <si>
    <t>ETAPA 2.2. RECURSOS HUMANOS COP SÃO SEBASTIÃO</t>
  </si>
  <si>
    <t>ETAPA 1.1. RECURSOS HUMANOS CORPO DIRETIVO</t>
  </si>
  <si>
    <t>META 3. BENEFICIOS MENSAIS</t>
  </si>
  <si>
    <t>ETAPA 3.1. COP PARQUE DA VAQUEJADA</t>
  </si>
  <si>
    <t>ETAPA 3.2. COP SÃO SEBASTIÃO</t>
  </si>
  <si>
    <t>ETAPA 4.1. COP PARQUE DA VAQUEJADA</t>
  </si>
  <si>
    <t>META 4. DESPESAS ADMINISTRATIVAS</t>
  </si>
  <si>
    <t>ETAPA 4.2. COP SÃO SEBASTIÃO</t>
  </si>
  <si>
    <t>META 5. ESTAGIÁRIO E JOVEM APRENDIZ</t>
  </si>
  <si>
    <t>ETAPA 5.1. COP PARQUE DA VAQUEJADA</t>
  </si>
  <si>
    <t>ETAPA 5.2. COP SÃO SEBASTIÃO</t>
  </si>
  <si>
    <t>META 6. EVENTOS E PARTICIPAÇÃO EM COMPETIÇÕES</t>
  </si>
  <si>
    <t xml:space="preserve">ETAPA 6.1. COLÔNIA DE FÉRIAS COP PARQUE DA VAQUEJADA (JANEIRO E JULHO) </t>
  </si>
  <si>
    <t>ETAPA 6.2. COLÔNIA DE FÉRIAS COP SÃO SEBASTIÃO (JANEIRO E JULHO)</t>
  </si>
  <si>
    <t>ETAPA 6.3. FESTA JUNINA COP PARQUE DA VAQUEJADA (JUNHO)</t>
  </si>
  <si>
    <t>ETAPA 6.5. FESTIVAL  ESPORTIVO COP PARQUE DA VAQUEJADA (SETEMBRO)</t>
  </si>
  <si>
    <t>ETAPA 6.6. FESTIVAL  ESPORTIVO COP SÃO SEBASTIÃO (SETEMBRO)</t>
  </si>
  <si>
    <t>ETAPA 6.7. BAILE DO IDOSO COP PARQUE DA VAQUEJADA  (OUTUBRO)</t>
  </si>
  <si>
    <t>ETAPA 6.12. PASSEIOS E CAMINHADAS COP SÃO SEBASTIÃO  (4 POR ANO)</t>
  </si>
  <si>
    <t>ETAPA 6.13. PARTICIPAÇÃO EM COMPETIÇÕES COP PARQUE DA VAQUEJADA  (6 POR ANO)</t>
  </si>
  <si>
    <t>ETAPA 6.14. PARTICIPAÇÃO EM COMPETIÇÕES COP SÃO SEBASTIÃO  (6 POR ANO)</t>
  </si>
  <si>
    <t>TOTAIS R$</t>
  </si>
  <si>
    <t>COLÔNIA DE FÉRIAS</t>
  </si>
  <si>
    <t>FESTA JUNINA</t>
  </si>
  <si>
    <t>FESTIVAL ESPORTIVO</t>
  </si>
  <si>
    <t>ETAPA 6.4. FESTA JUNINA COP SÃO SEBASTIÃO (JUNHO)</t>
  </si>
  <si>
    <t>ETAPA 6.8. BAILE DO IDOSO COP SÃO SEBASTIÃO (OUTUBRO)</t>
  </si>
  <si>
    <t>BAILE DO IDOSO</t>
  </si>
  <si>
    <t>ANIVERSÁRIO DO CENTRO OLÍMPICO E PARALÍMPIOCO</t>
  </si>
  <si>
    <t>PASSEIOS E CAMINHADAS</t>
  </si>
  <si>
    <t>PARTICIPAÇÃO EM COMPETIÇÕES</t>
  </si>
  <si>
    <t>ETAPA 6.10. ANIVERSÁRIO DO COP SÃO SEBASTIÃO (DEZEMBRO)</t>
  </si>
  <si>
    <t>ETAPA 6.9. ANIVERSÁRIO DO COP PARQUE DA VAQUEJADA (DEZEMBRO)</t>
  </si>
  <si>
    <t>ETAPA 6.11. PASSEIOS E CAMINHADAS COP PARQUE DA VAQUEJADA  (4 POR ANO)</t>
  </si>
  <si>
    <t>META 7. MATERIAL ESPORTIVO</t>
  </si>
  <si>
    <t>ETAPA 7.1. COP PARQUE DA VAQUEJADA</t>
  </si>
  <si>
    <t>META 8. MATERIAL PEDAGÓGICO COP PARQUE DA VAQUEJADA</t>
  </si>
  <si>
    <t>ETAPA 8.1. COP PARQUE DA VAQUEJADA</t>
  </si>
  <si>
    <t>ETAPA 8.2. COP SÃO SEBASTIÃO</t>
  </si>
  <si>
    <t>Agente de Limpeza devidamente uniformizados, materiais de limpeza e demais útensilios necessários ao serviço. Diária de 06 (seis) horas</t>
  </si>
  <si>
    <t>META 9. UNIFORMES</t>
  </si>
  <si>
    <t>ETAPA 9.1. COP PARQUE DA VAQUEJADA</t>
  </si>
  <si>
    <t>ETAPA 9.2. COP SÃO SEBASTIÃO</t>
  </si>
  <si>
    <t>META 10. FORMAÇÃO DE ATLETAS</t>
  </si>
  <si>
    <t>ETAPA 10.1. COP PARQUE DA VAQUEJADA</t>
  </si>
  <si>
    <t>ETAPA 10.2. COP SÃO SEBASTIÃO</t>
  </si>
  <si>
    <t>RESUMO</t>
  </si>
  <si>
    <t>ETAPA 7.2. COP SÃO SEBASTIÃO</t>
  </si>
  <si>
    <t>ETAPA 11.1. ASSESSORIA</t>
  </si>
  <si>
    <t>META 11. SERVIÇOS DE TERCEIROS</t>
  </si>
  <si>
    <t>SECRETARIA DE ESTADO DE ESPORTE E LAZER DO DISTRITO FEDERAL</t>
  </si>
  <si>
    <t>SUBSECRETARIA DOS CENTROS OLÍMPICOS E PARALÍMPICOS</t>
  </si>
  <si>
    <t>Faixa padrão com forro interno em sarja com corbertura colorida em tecido 100% algodão com 6 costuras, nos tamanhos (P/M/G/GG), cores diversas</t>
  </si>
  <si>
    <r>
      <t xml:space="preserve">50% do </t>
    </r>
    <r>
      <rPr>
        <b/>
        <sz val="11"/>
        <color theme="1"/>
        <rFont val="Arial"/>
        <family val="2"/>
      </rPr>
      <t>total de atletas que recebem transporte</t>
    </r>
    <r>
      <rPr>
        <sz val="11"/>
        <color theme="1"/>
        <rFont val="Arial"/>
        <family val="2"/>
      </rPr>
      <t>, que comprovem necessidade, distribuidos em 2 turnos, sendo: Matutino 4 vezes/semana X 4,5 semanas/mês =  18 dias X 10,00 dia = 180,00</t>
    </r>
  </si>
  <si>
    <r>
      <t xml:space="preserve">50% do </t>
    </r>
    <r>
      <rPr>
        <b/>
        <sz val="11"/>
        <color theme="1"/>
        <rFont val="Arial"/>
        <family val="2"/>
      </rPr>
      <t>total de atletas que recebem transporte</t>
    </r>
    <r>
      <rPr>
        <sz val="11"/>
        <color theme="1"/>
        <rFont val="Arial"/>
        <family val="2"/>
      </rPr>
      <t>, que comprovem necessidade, distribuidos em 2 turnos, sendo: Verpertino 5 vezes/semana X 4,5 semanas/mês = 24 dias X 10,00 dia = 240,00.</t>
    </r>
  </si>
  <si>
    <t>Total de atletas Vespertino: 15 X 5 vezes/semana X 4,5 semanas/mês = 338 kits/mês.</t>
  </si>
  <si>
    <t>Total de atletas Matutino: 15 X 4 vezes/semana X 4,5 semanas/mês = 338 kits/mês.</t>
  </si>
  <si>
    <t>50% do total de atletas Vespertino: 24 X 5 vezes/semana X 4,5 semanas/mês = 405 kits/mês.</t>
  </si>
  <si>
    <t>50% do total de atletas Matutino: 12 X 4 vezes/semana X 4,5 semanas/mês =  270 kits/mês.</t>
  </si>
  <si>
    <t>CRACHÁ FUNCIONAL (número empregados + 30%)</t>
  </si>
  <si>
    <t>TAXA DE INTERMEDIAÇÃO</t>
  </si>
  <si>
    <t>Empresa especializada em fornecimento de SUCO (com duas BARRAQUINHAS) para atendimento de  2.461 alunos X 2 anos = 4 BARRAQUINHAS e 4.922 alunos atendidos em 2 anos, correspondendo a 35% do público usuário do COP.</t>
  </si>
  <si>
    <t>Empresa especializada em fornecimento de CACHORRO QUENTE (com duas BARRAQUINHAS) para atendimento de  2.461 alunos X 2 anos = 4 BARRAQUINHAS e 4.922 alunos atendidos em 2 anos, correspondendo a 35% do público usuário do COP.</t>
  </si>
  <si>
    <t>Empresa especializada em fornecimento de PIPOCA (com duas BARRAQUINHAS) para atendimento de  2.461 alunos X 2 anos = 4 BARRAQUINHAS e 4.922 alunos,  correspondendo a 35% do público usuário do COP.</t>
  </si>
  <si>
    <t>Empresa especializada em fornecimento de ALGODÃO DOCE (com duas BARRAQUINHAS) para atendimento de  2.461 alunos X 2 anos = 4 BARRAQUINHAS e 4.922 alunos atendidos em 2 anos,  correspondendo a 35% do público usuário do COP.</t>
  </si>
  <si>
    <t>Empresa especializada em fornecimento de Medalhas para distribuição a 606 alunos X 2 anos = 1.212 alunos em 2 anos, correspondendo a 10% do público usuário do COP.</t>
  </si>
  <si>
    <t>Empresa especializada em fornecimento de KIT LANCHE para atendimento de 606 alunos X 2 anos = 1.212 alunos em 2 anos, correspondendo a 10% do público usuário do COP.</t>
  </si>
  <si>
    <t>Empresa especializada em fornecimento de Medalhas para distribuição a 703 alunos X 2 anos = 1.406 alunos em 2 anos, correspondendo a 10% do público usuário do COP.</t>
  </si>
  <si>
    <t>Empresa especializada em fornecimento de KIT LANCHE para atendimento de 703 alunos X 2 anos = 1.406 alunos em 2 anos, correspondendo a 10% do público usuário do COP.</t>
  </si>
  <si>
    <t>Empresa especializada em fornecimento de SUCO (com duas BARRAQUINHAS) para atendimento de  606 alunos X 2 anos = 4 BARRAQUINHAS e 1.212 alunos atendidos em 2 anos, correspondendo a 10% do público usuário do COP.</t>
  </si>
  <si>
    <t>Empresa especializada em fornecimento de SUCO (com duas BARRAQUINHAS) para atendimento de  703 alunos X 2 anos = 4 BARRAQUINHAS e 1.406 alunos atendidos em 2 anos, correspondendo a 10% do público usuário do COP.</t>
  </si>
  <si>
    <t>Empresa especializada em fornecimento de PIPOCA (com duas BARRAQUINHAS) para atendimento de 2.461 alunos X 2 anos = 4 BARRAQUINHAS e 4.922 alunos,  correspondendo a 35% do público usuário do COP.</t>
  </si>
  <si>
    <t>QUANT. TOTAL</t>
  </si>
  <si>
    <t>TOTAL DE ALUNOS</t>
  </si>
  <si>
    <t>PQ VAQUEJADA</t>
  </si>
  <si>
    <t>SÃO SEBASTIÃO</t>
  </si>
  <si>
    <t>Empresa especializada em fornecimento DE CANJICA (com duas BARRAQUINHAS) para atendimento de  1.406 alunos X 2 anos = 4 BARRAQUINHAS e 2.812 alunos atendidos em 2 anos,  correspondendo a 20% do público usuário do COP.</t>
  </si>
  <si>
    <t>Empresa especializada em fornecimento DE CURAL doce (com duas BARRAQUINHAS) para atendimento de  1.406 alunos X 2 anos = 4 BARRAQUINHAS e 2.812 alunos atendidos em 2 anos,  correspondendo a 20% do público usuário do COP.</t>
  </si>
  <si>
    <t>ALUNOS</t>
  </si>
  <si>
    <t>PROJETO BÁSICO COP PARQUE DA VAQUEJADA E COP SÃO SEBASTIÃO</t>
  </si>
  <si>
    <t>ROTEIRO DE ELABORAÇÃO DO PROJETO DOS CENTROS OLÍMPICOS E PARALÍMPICOS DO PARQUE DA VAQUEJADA E DE SÃO SEBASTIÃO</t>
  </si>
  <si>
    <t>Empresa especializada em fornecimento de SUCO (com duas BARRAQUINHAS) para atendimento de  2.112 alunos X 2 anos = 4 BARRAQUINHAS e 4.224 alunos atendidos em 2 anos, correspondendo a 35% do público usuário do COP.</t>
  </si>
  <si>
    <t>Empresa especializada em fornecimento de CACHORRO QUENTE (com duas BARRAQUINHAS) para atendimento de  2.112 alunos X 2 anos = 4 BARRAQUINHAS e 4.224 alunos atendidos em 2 anos, correspondendo a 35% do público usuário do COP.</t>
  </si>
  <si>
    <t>Empresa especializada em fornecimento de PIPOCA (com duas BARRAQUINHAS) para atendimento de  2.112 alunos X 2 anos = 4 BARRAQUINHAS e 4.224 alunos,  correspondendo a 35% do público usuário do COP.</t>
  </si>
  <si>
    <t>Empresa especializada em fornecimento de ALGODÃO DOCE (com duas BARRAQUINHAS) para atendimento de  2.112 alunos X 2 anos = 4 BARRAQUINHAS e 4.224 alunos atendidos em 2 anos,  correspondendo a 35% do público usuário do COP.</t>
  </si>
  <si>
    <t>Empresa especializada em fornecimento de canjica (com duas BARRAQUINHAS) para atendimento de  1.207 alunos X 2 anos = 4 BARRAQUINHAS e 2.414 alunos atendidos em 2 anos,  correspondendo a 20% do público usuário do COP.</t>
  </si>
  <si>
    <t>Empresa especializada em fornecimento de cural doce (com duas BARRAQUINHAS) para atendimento de  1.207 alunos X 2 anos = 4 BARRAQUINHAS e 2.414 alunos atendidos em 2 anos,  correspondendo a 20% do público usuário do COP.</t>
  </si>
  <si>
    <t>PERÍODO: 24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</si>
</sst>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</numFmts>
  <fonts count="3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charset val="1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1A1A1A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1A1A1A"/>
      <name val="Calibri"/>
      <family val="2"/>
      <scheme val="minor"/>
    </font>
    <font>
      <b/>
      <sz val="10"/>
      <color rgb="FF1A1A1A"/>
      <name val="Colibri"/>
    </font>
    <font>
      <b/>
      <sz val="9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DBEEF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0" fillId="0" borderId="0"/>
  </cellStyleXfs>
  <cellXfs count="352">
    <xf numFmtId="0" fontId="0" fillId="0" borderId="0" xfId="0"/>
    <xf numFmtId="0" fontId="0" fillId="0" borderId="0" xfId="0" applyBorder="1"/>
    <xf numFmtId="0" fontId="3" fillId="2" borderId="0" xfId="0" applyFont="1" applyFill="1" applyBorder="1" applyAlignment="1">
      <alignment horizontal="center"/>
    </xf>
    <xf numFmtId="43" fontId="0" fillId="0" borderId="0" xfId="0" applyNumberFormat="1"/>
    <xf numFmtId="43" fontId="6" fillId="2" borderId="0" xfId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3" fontId="2" fillId="0" borderId="0" xfId="0" applyNumberFormat="1" applyFont="1" applyFill="1" applyBorder="1"/>
    <xf numFmtId="0" fontId="0" fillId="0" borderId="0" xfId="0" applyFont="1"/>
    <xf numFmtId="43" fontId="8" fillId="0" borderId="0" xfId="0" applyNumberFormat="1" applyFont="1" applyFill="1" applyBorder="1"/>
    <xf numFmtId="0" fontId="0" fillId="0" borderId="0" xfId="0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2" fontId="4" fillId="0" borderId="0" xfId="0" applyNumberFormat="1" applyFont="1" applyBorder="1"/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/>
    <xf numFmtId="2" fontId="3" fillId="2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2" fontId="3" fillId="0" borderId="0" xfId="0" applyNumberFormat="1" applyFont="1" applyBorder="1"/>
    <xf numFmtId="0" fontId="3" fillId="0" borderId="0" xfId="0" applyFont="1" applyBorder="1"/>
    <xf numFmtId="1" fontId="3" fillId="0" borderId="1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8" fillId="0" borderId="0" xfId="0" applyFont="1"/>
    <xf numFmtId="0" fontId="6" fillId="2" borderId="1" xfId="0" applyFont="1" applyFill="1" applyBorder="1" applyAlignment="1">
      <alignment horizontal="center" vertical="center"/>
    </xf>
    <xf numFmtId="4" fontId="0" fillId="0" borderId="0" xfId="0" applyNumberFormat="1"/>
    <xf numFmtId="43" fontId="0" fillId="0" borderId="0" xfId="0" applyNumberFormat="1" applyFill="1" applyBorder="1"/>
    <xf numFmtId="43" fontId="6" fillId="0" borderId="0" xfId="1" applyFont="1" applyFill="1" applyBorder="1" applyAlignment="1">
      <alignment horizontal="right"/>
    </xf>
    <xf numFmtId="2" fontId="6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7" borderId="1" xfId="0" applyNumberFormat="1" applyFont="1" applyFill="1" applyBorder="1" applyAlignment="1" applyProtection="1">
      <alignment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3" fontId="6" fillId="0" borderId="0" xfId="1" applyFont="1" applyBorder="1"/>
    <xf numFmtId="43" fontId="6" fillId="0" borderId="0" xfId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2" fontId="6" fillId="6" borderId="1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6" borderId="1" xfId="0" applyNumberFormat="1" applyFont="1" applyFill="1" applyBorder="1" applyAlignment="1">
      <alignment horizontal="right"/>
    </xf>
    <xf numFmtId="4" fontId="6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4" fontId="12" fillId="0" borderId="1" xfId="2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4" fontId="15" fillId="0" borderId="1" xfId="2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44" fontId="12" fillId="0" borderId="0" xfId="2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44" fontId="14" fillId="0" borderId="0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right"/>
    </xf>
    <xf numFmtId="164" fontId="6" fillId="6" borderId="1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5" fillId="2" borderId="1" xfId="2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44" fontId="12" fillId="0" borderId="2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 readingOrder="1"/>
    </xf>
    <xf numFmtId="0" fontId="20" fillId="2" borderId="1" xfId="0" applyFont="1" applyFill="1" applyBorder="1" applyAlignment="1">
      <alignment horizontal="left" vertical="center" wrapText="1" readingOrder="1"/>
    </xf>
    <xf numFmtId="0" fontId="23" fillId="2" borderId="1" xfId="0" applyFont="1" applyFill="1" applyBorder="1" applyAlignment="1">
      <alignment horizontal="center" vertical="center" wrapText="1" readingOrder="1"/>
    </xf>
    <xf numFmtId="0" fontId="20" fillId="2" borderId="1" xfId="0" applyFont="1" applyFill="1" applyBorder="1" applyAlignment="1">
      <alignment horizontal="center" vertical="center" wrapText="1" readingOrder="1"/>
    </xf>
    <xf numFmtId="4" fontId="22" fillId="2" borderId="1" xfId="0" applyNumberFormat="1" applyFont="1" applyFill="1" applyBorder="1" applyAlignment="1">
      <alignment horizontal="right" vertical="center" wrapText="1" readingOrder="1"/>
    </xf>
    <xf numFmtId="0" fontId="20" fillId="8" borderId="1" xfId="3" applyFont="1" applyFill="1" applyBorder="1" applyAlignment="1">
      <alignment horizontal="left" vertical="center" wrapText="1" readingOrder="1"/>
    </xf>
    <xf numFmtId="0" fontId="20" fillId="8" borderId="1" xfId="3" applyFont="1" applyFill="1" applyBorder="1" applyAlignment="1">
      <alignment horizontal="center" vertical="center" wrapText="1" readingOrder="1"/>
    </xf>
    <xf numFmtId="0" fontId="20" fillId="2" borderId="1" xfId="3" applyFont="1" applyFill="1" applyBorder="1" applyAlignment="1">
      <alignment horizontal="left" vertical="center" wrapText="1" readingOrder="1"/>
    </xf>
    <xf numFmtId="0" fontId="20" fillId="2" borderId="1" xfId="3" applyFont="1" applyFill="1" applyBorder="1" applyAlignment="1">
      <alignment horizontal="center" vertical="center" wrapText="1" readingOrder="1"/>
    </xf>
    <xf numFmtId="0" fontId="20" fillId="9" borderId="1" xfId="0" applyFont="1" applyFill="1" applyBorder="1" applyAlignment="1">
      <alignment horizontal="left" vertical="center" wrapText="1" readingOrder="1"/>
    </xf>
    <xf numFmtId="0" fontId="20" fillId="9" borderId="1" xfId="3" applyFont="1" applyFill="1" applyBorder="1" applyAlignment="1">
      <alignment horizontal="left" vertical="center" wrapText="1" readingOrder="1"/>
    </xf>
    <xf numFmtId="0" fontId="20" fillId="8" borderId="1" xfId="0" applyFont="1" applyFill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3" borderId="1" xfId="0" applyNumberFormat="1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25" fillId="2" borderId="1" xfId="3" applyFont="1" applyFill="1" applyBorder="1" applyAlignment="1">
      <alignment horizontal="left" vertical="center" wrapText="1"/>
    </xf>
    <xf numFmtId="0" fontId="25" fillId="2" borderId="1" xfId="2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0" fontId="25" fillId="2" borderId="1" xfId="3" applyFont="1" applyFill="1" applyBorder="1" applyAlignment="1">
      <alignment horizontal="left" vertical="top" wrapText="1"/>
    </xf>
    <xf numFmtId="0" fontId="13" fillId="2" borderId="1" xfId="0" applyNumberFormat="1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vertical="center" wrapText="1"/>
    </xf>
    <xf numFmtId="0" fontId="12" fillId="2" borderId="1" xfId="3" applyFont="1" applyFill="1" applyBorder="1" applyAlignment="1">
      <alignment wrapText="1"/>
    </xf>
    <xf numFmtId="0" fontId="13" fillId="2" borderId="1" xfId="3" applyFont="1" applyFill="1" applyBorder="1" applyAlignment="1">
      <alignment horizontal="left" vertical="center" wrapText="1"/>
    </xf>
    <xf numFmtId="0" fontId="26" fillId="2" borderId="1" xfId="3" applyFont="1" applyFill="1" applyBorder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4" fontId="1" fillId="0" borderId="0" xfId="1" applyNumberFormat="1" applyFont="1" applyFill="1" applyBorder="1" applyAlignment="1">
      <alignment horizontal="right"/>
    </xf>
    <xf numFmtId="4" fontId="0" fillId="0" borderId="0" xfId="0" applyNumberFormat="1" applyFill="1" applyBorder="1"/>
    <xf numFmtId="4" fontId="9" fillId="0" borderId="0" xfId="1" applyNumberFormat="1" applyFont="1"/>
    <xf numFmtId="4" fontId="0" fillId="0" borderId="0" xfId="0" applyNumberFormat="1" applyAlignment="1"/>
    <xf numFmtId="4" fontId="8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2" fillId="3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wrapText="1"/>
    </xf>
    <xf numFmtId="0" fontId="11" fillId="2" borderId="1" xfId="0" applyFont="1" applyFill="1" applyBorder="1" applyAlignment="1" applyProtection="1">
      <alignment wrapText="1"/>
      <protection hidden="1"/>
    </xf>
    <xf numFmtId="0" fontId="11" fillId="2" borderId="1" xfId="0" applyFont="1" applyFill="1" applyBorder="1" applyAlignment="1" applyProtection="1">
      <protection hidden="1"/>
    </xf>
    <xf numFmtId="0" fontId="28" fillId="2" borderId="1" xfId="0" applyFont="1" applyFill="1" applyBorder="1" applyAlignment="1" applyProtection="1">
      <protection hidden="1"/>
    </xf>
    <xf numFmtId="0" fontId="28" fillId="2" borderId="1" xfId="0" applyFont="1" applyFill="1" applyBorder="1" applyAlignment="1"/>
    <xf numFmtId="0" fontId="13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4" fontId="24" fillId="2" borderId="1" xfId="2" applyNumberFormat="1" applyFont="1" applyFill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 wrapText="1"/>
    </xf>
    <xf numFmtId="3" fontId="30" fillId="10" borderId="1" xfId="0" applyNumberFormat="1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 readingOrder="1"/>
    </xf>
    <xf numFmtId="0" fontId="18" fillId="2" borderId="1" xfId="0" applyFont="1" applyFill="1" applyBorder="1" applyAlignment="1">
      <alignment horizontal="center" vertical="top" wrapText="1" readingOrder="1"/>
    </xf>
    <xf numFmtId="0" fontId="30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5" fillId="0" borderId="1" xfId="3" applyFont="1" applyFill="1" applyBorder="1" applyAlignment="1">
      <alignment wrapText="1"/>
    </xf>
    <xf numFmtId="3" fontId="25" fillId="0" borderId="1" xfId="3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 applyProtection="1">
      <protection hidden="1"/>
    </xf>
    <xf numFmtId="0" fontId="33" fillId="2" borderId="1" xfId="0" applyFont="1" applyFill="1" applyBorder="1" applyAlignment="1"/>
    <xf numFmtId="3" fontId="3" fillId="2" borderId="1" xfId="0" applyNumberFormat="1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/>
    <xf numFmtId="4" fontId="6" fillId="3" borderId="1" xfId="1" applyNumberFormat="1" applyFont="1" applyFill="1" applyBorder="1" applyAlignment="1">
      <alignment horizontal="right"/>
    </xf>
    <xf numFmtId="4" fontId="6" fillId="2" borderId="1" xfId="1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center" wrapText="1" readingOrder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4" fontId="35" fillId="0" borderId="1" xfId="2" applyNumberFormat="1" applyFont="1" applyBorder="1" applyAlignment="1">
      <alignment horizontal="right" vertical="center" wrapText="1"/>
    </xf>
    <xf numFmtId="4" fontId="35" fillId="0" borderId="1" xfId="0" applyNumberFormat="1" applyFont="1" applyBorder="1" applyAlignment="1">
      <alignment horizontal="right" vertical="center" wrapText="1"/>
    </xf>
    <xf numFmtId="4" fontId="36" fillId="3" borderId="1" xfId="0" applyNumberFormat="1" applyFont="1" applyFill="1" applyBorder="1" applyAlignment="1">
      <alignment horizontal="right"/>
    </xf>
    <xf numFmtId="4" fontId="31" fillId="3" borderId="1" xfId="0" applyNumberFormat="1" applyFont="1" applyFill="1" applyBorder="1" applyAlignment="1">
      <alignment horizontal="right" vertical="center"/>
    </xf>
    <xf numFmtId="4" fontId="2" fillId="0" borderId="18" xfId="0" applyNumberFormat="1" applyFont="1" applyFill="1" applyBorder="1"/>
    <xf numFmtId="4" fontId="2" fillId="0" borderId="9" xfId="0" applyNumberFormat="1" applyFont="1" applyFill="1" applyBorder="1"/>
    <xf numFmtId="4" fontId="6" fillId="0" borderId="18" xfId="0" applyNumberFormat="1" applyFont="1" applyFill="1" applyBorder="1"/>
    <xf numFmtId="4" fontId="6" fillId="0" borderId="9" xfId="0" applyNumberFormat="1" applyFont="1" applyFill="1" applyBorder="1"/>
    <xf numFmtId="4" fontId="2" fillId="3" borderId="13" xfId="0" applyNumberFormat="1" applyFont="1" applyFill="1" applyBorder="1"/>
    <xf numFmtId="4" fontId="17" fillId="0" borderId="1" xfId="0" applyNumberFormat="1" applyFont="1" applyBorder="1" applyAlignment="1">
      <alignment horizontal="right" vertical="center" wrapText="1"/>
    </xf>
    <xf numFmtId="4" fontId="2" fillId="6" borderId="1" xfId="0" applyNumberFormat="1" applyFont="1" applyFill="1" applyBorder="1"/>
    <xf numFmtId="0" fontId="36" fillId="6" borderId="1" xfId="0" applyFont="1" applyFill="1" applyBorder="1" applyAlignment="1">
      <alignment horizontal="center" vertical="center" wrapText="1"/>
    </xf>
    <xf numFmtId="0" fontId="36" fillId="6" borderId="4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4" fontId="35" fillId="6" borderId="1" xfId="2" applyNumberFormat="1" applyFont="1" applyFill="1" applyBorder="1" applyAlignment="1">
      <alignment horizontal="right" vertical="center" wrapText="1"/>
    </xf>
    <xf numFmtId="4" fontId="35" fillId="6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0" fillId="0" borderId="1" xfId="0" applyBorder="1" applyAlignment="1"/>
    <xf numFmtId="0" fontId="4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3" fontId="13" fillId="2" borderId="1" xfId="0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 vertical="center" wrapText="1"/>
    </xf>
    <xf numFmtId="3" fontId="21" fillId="0" borderId="1" xfId="3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/>
    </xf>
    <xf numFmtId="164" fontId="6" fillId="2" borderId="0" xfId="1" applyNumberFormat="1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/>
    <xf numFmtId="0" fontId="6" fillId="2" borderId="0" xfId="0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right" vertical="center" wrapText="1"/>
    </xf>
    <xf numFmtId="4" fontId="35" fillId="0" borderId="0" xfId="0" applyNumberFormat="1" applyFont="1" applyBorder="1" applyAlignment="1">
      <alignment horizontal="right" vertical="center" wrapText="1"/>
    </xf>
    <xf numFmtId="0" fontId="21" fillId="2" borderId="0" xfId="3" applyFont="1" applyFill="1" applyBorder="1" applyAlignment="1">
      <alignment horizontal="left" vertical="top" wrapText="1"/>
    </xf>
    <xf numFmtId="0" fontId="22" fillId="2" borderId="0" xfId="3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right"/>
    </xf>
    <xf numFmtId="4" fontId="6" fillId="2" borderId="1" xfId="1" applyNumberFormat="1" applyFont="1" applyFill="1" applyBorder="1" applyAlignment="1"/>
    <xf numFmtId="4" fontId="6" fillId="0" borderId="1" xfId="0" applyNumberFormat="1" applyFont="1" applyBorder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4" fontId="6" fillId="0" borderId="20" xfId="0" applyNumberFormat="1" applyFont="1" applyFill="1" applyBorder="1"/>
    <xf numFmtId="4" fontId="6" fillId="0" borderId="14" xfId="0" applyNumberFormat="1" applyFont="1" applyFill="1" applyBorder="1"/>
    <xf numFmtId="0" fontId="37" fillId="5" borderId="15" xfId="0" applyFont="1" applyFill="1" applyBorder="1" applyAlignment="1">
      <alignment horizontal="center" vertical="center"/>
    </xf>
    <xf numFmtId="0" fontId="37" fillId="5" borderId="16" xfId="0" applyFont="1" applyFill="1" applyBorder="1" applyAlignment="1">
      <alignment horizontal="center" vertical="center"/>
    </xf>
    <xf numFmtId="0" fontId="37" fillId="5" borderId="17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31" fillId="3" borderId="2" xfId="0" applyFont="1" applyFill="1" applyBorder="1" applyAlignment="1">
      <alignment horizontal="center"/>
    </xf>
    <xf numFmtId="0" fontId="31" fillId="3" borderId="3" xfId="0" applyFont="1" applyFill="1" applyBorder="1" applyAlignment="1">
      <alignment horizontal="center"/>
    </xf>
    <xf numFmtId="0" fontId="31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36" fillId="3" borderId="4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5" fillId="3" borderId="2" xfId="3" applyFont="1" applyFill="1" applyBorder="1" applyAlignment="1">
      <alignment horizontal="center" wrapText="1"/>
    </xf>
    <xf numFmtId="0" fontId="15" fillId="3" borderId="3" xfId="3" applyFont="1" applyFill="1" applyBorder="1" applyAlignment="1">
      <alignment horizontal="center" wrapText="1"/>
    </xf>
    <xf numFmtId="0" fontId="15" fillId="3" borderId="4" xfId="3" applyFont="1" applyFill="1" applyBorder="1" applyAlignment="1">
      <alignment horizontal="center" wrapText="1"/>
    </xf>
    <xf numFmtId="0" fontId="36" fillId="3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22" fillId="2" borderId="1" xfId="3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10"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800100</xdr:colOff>
      <xdr:row>8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10020300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0</xdr:col>
      <xdr:colOff>58616</xdr:colOff>
      <xdr:row>1</xdr:row>
      <xdr:rowOff>0</xdr:rowOff>
    </xdr:from>
    <xdr:to>
      <xdr:col>1</xdr:col>
      <xdr:colOff>830141</xdr:colOff>
      <xdr:row>5</xdr:row>
      <xdr:rowOff>4396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6" y="190500"/>
          <a:ext cx="1379660" cy="766396"/>
        </a:xfrm>
        <a:prstGeom prst="rect">
          <a:avLst/>
        </a:prstGeom>
      </xdr:spPr>
    </xdr:pic>
    <xdr:clientData/>
  </xdr:twoCellAnchor>
  <xdr:oneCellAnchor>
    <xdr:from>
      <xdr:col>7</xdr:col>
      <xdr:colOff>800100</xdr:colOff>
      <xdr:row>39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943927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7</xdr:col>
      <xdr:colOff>754045</xdr:colOff>
      <xdr:row>1</xdr:row>
      <xdr:rowOff>7323</xdr:rowOff>
    </xdr:from>
    <xdr:to>
      <xdr:col>8</xdr:col>
      <xdr:colOff>1039810</xdr:colOff>
      <xdr:row>4</xdr:row>
      <xdr:rowOff>189189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H="1" flipV="1">
          <a:off x="9390045" y="197823"/>
          <a:ext cx="1397015" cy="753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5"/>
  <sheetViews>
    <sheetView tabSelected="1" zoomScale="120" zoomScaleNormal="120" workbookViewId="0">
      <selection activeCell="A7" sqref="A7:I7"/>
    </sheetView>
  </sheetViews>
  <sheetFormatPr defaultRowHeight="15"/>
  <cols>
    <col min="1" max="1" width="9.140625" customWidth="1"/>
    <col min="2" max="2" width="45.7109375" customWidth="1"/>
    <col min="3" max="3" width="11.85546875" customWidth="1"/>
    <col min="4" max="4" width="12.7109375" customWidth="1"/>
    <col min="5" max="9" width="16.7109375" customWidth="1"/>
    <col min="10" max="10" width="5.7109375" customWidth="1"/>
    <col min="11" max="11" width="19.42578125" customWidth="1"/>
    <col min="12" max="14" width="15.7109375" customWidth="1"/>
  </cols>
  <sheetData>
    <row r="1" spans="1:13">
      <c r="A1" s="329" t="s">
        <v>9</v>
      </c>
      <c r="B1" s="330"/>
      <c r="C1" s="330"/>
      <c r="D1" s="330"/>
      <c r="E1" s="330"/>
      <c r="F1" s="330"/>
      <c r="G1" s="330"/>
      <c r="H1" s="330"/>
      <c r="I1" s="331"/>
      <c r="J1" s="220"/>
    </row>
    <row r="2" spans="1:13">
      <c r="A2" s="332" t="s">
        <v>524</v>
      </c>
      <c r="B2" s="333"/>
      <c r="C2" s="333"/>
      <c r="D2" s="333"/>
      <c r="E2" s="333"/>
      <c r="F2" s="333"/>
      <c r="G2" s="333"/>
      <c r="H2" s="333"/>
      <c r="I2" s="334"/>
      <c r="J2" s="220"/>
    </row>
    <row r="3" spans="1:13" ht="15" customHeight="1">
      <c r="A3" s="332" t="s">
        <v>525</v>
      </c>
      <c r="B3" s="333"/>
      <c r="C3" s="333"/>
      <c r="D3" s="333"/>
      <c r="E3" s="333"/>
      <c r="F3" s="333"/>
      <c r="G3" s="333"/>
      <c r="H3" s="333"/>
      <c r="I3" s="334"/>
      <c r="J3" s="220"/>
    </row>
    <row r="4" spans="1:13" ht="15" customHeight="1">
      <c r="A4" s="207"/>
      <c r="B4" s="208"/>
      <c r="C4" s="208"/>
      <c r="D4" s="208"/>
      <c r="E4" s="208"/>
      <c r="F4" s="208"/>
      <c r="G4" s="208"/>
      <c r="H4" s="208"/>
      <c r="I4" s="209"/>
      <c r="J4" s="220"/>
    </row>
    <row r="5" spans="1:13">
      <c r="A5" s="332" t="s">
        <v>554</v>
      </c>
      <c r="B5" s="333"/>
      <c r="C5" s="333"/>
      <c r="D5" s="333"/>
      <c r="E5" s="333"/>
      <c r="F5" s="333"/>
      <c r="G5" s="333"/>
      <c r="H5" s="333"/>
      <c r="I5" s="334"/>
      <c r="J5" s="220"/>
    </row>
    <row r="6" spans="1:13">
      <c r="A6" s="332" t="s">
        <v>561</v>
      </c>
      <c r="B6" s="333"/>
      <c r="C6" s="333"/>
      <c r="D6" s="333"/>
      <c r="E6" s="333"/>
      <c r="F6" s="333"/>
      <c r="G6" s="333"/>
      <c r="H6" s="333"/>
      <c r="I6" s="334"/>
      <c r="J6" s="221"/>
    </row>
    <row r="7" spans="1:13" ht="15.75" thickBot="1">
      <c r="A7" s="335"/>
      <c r="B7" s="336"/>
      <c r="C7" s="336"/>
      <c r="D7" s="336"/>
      <c r="E7" s="336"/>
      <c r="F7" s="336"/>
      <c r="G7" s="336"/>
      <c r="H7" s="336"/>
      <c r="I7" s="337"/>
      <c r="J7" s="2"/>
    </row>
    <row r="8" spans="1:1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3">
      <c r="A9" s="13"/>
      <c r="B9" s="14"/>
      <c r="C9" s="13"/>
      <c r="D9" s="13"/>
      <c r="E9" s="15"/>
      <c r="F9" s="15"/>
      <c r="G9" s="14"/>
      <c r="H9" s="16"/>
      <c r="I9" s="12"/>
      <c r="J9" s="9"/>
      <c r="K9" s="9"/>
    </row>
    <row r="10" spans="1:13">
      <c r="A10" s="309" t="s">
        <v>471</v>
      </c>
      <c r="B10" s="309"/>
      <c r="C10" s="309"/>
      <c r="D10" s="309"/>
      <c r="E10" s="309"/>
      <c r="F10" s="309"/>
      <c r="G10" s="309"/>
      <c r="H10" s="309"/>
      <c r="I10" s="309"/>
      <c r="J10" s="7"/>
      <c r="K10" s="7"/>
    </row>
    <row r="11" spans="1:13">
      <c r="A11" s="302" t="s">
        <v>475</v>
      </c>
      <c r="B11" s="302"/>
      <c r="C11" s="302"/>
      <c r="D11" s="302"/>
      <c r="E11" s="302"/>
      <c r="F11" s="302"/>
      <c r="G11" s="302"/>
      <c r="H11" s="302"/>
      <c r="I11" s="302"/>
    </row>
    <row r="12" spans="1:13" ht="30">
      <c r="A12" s="211" t="s">
        <v>0</v>
      </c>
      <c r="B12" s="29" t="s">
        <v>10</v>
      </c>
      <c r="C12" s="40" t="s">
        <v>51</v>
      </c>
      <c r="D12" s="29" t="s">
        <v>12</v>
      </c>
      <c r="E12" s="40" t="s">
        <v>40</v>
      </c>
      <c r="F12" s="40" t="s">
        <v>13</v>
      </c>
      <c r="G12" s="41" t="s">
        <v>14</v>
      </c>
      <c r="H12" s="41" t="s">
        <v>18</v>
      </c>
      <c r="I12" s="41" t="s">
        <v>62</v>
      </c>
      <c r="J12" s="67"/>
      <c r="K12" s="10"/>
    </row>
    <row r="13" spans="1:13">
      <c r="A13" s="119">
        <v>1</v>
      </c>
      <c r="B13" s="141" t="s">
        <v>38</v>
      </c>
      <c r="C13" s="38">
        <v>40</v>
      </c>
      <c r="D13" s="39">
        <v>0</v>
      </c>
      <c r="E13" s="69">
        <f>SUM(D13*$G$78/100)</f>
        <v>0</v>
      </c>
      <c r="F13" s="71">
        <f>SUM(D13:E13)</f>
        <v>0</v>
      </c>
      <c r="G13" s="71">
        <f>F13*A13</f>
        <v>0</v>
      </c>
      <c r="H13" s="71">
        <f>G13*12</f>
        <v>0</v>
      </c>
      <c r="I13" s="69">
        <f>H13*2</f>
        <v>0</v>
      </c>
      <c r="J13" s="231"/>
      <c r="K13" s="129"/>
      <c r="L13" s="30"/>
      <c r="M13" s="30"/>
    </row>
    <row r="14" spans="1:13">
      <c r="A14" s="119">
        <v>1</v>
      </c>
      <c r="B14" s="142" t="s">
        <v>406</v>
      </c>
      <c r="C14" s="170">
        <v>40</v>
      </c>
      <c r="D14" s="39">
        <v>0</v>
      </c>
      <c r="E14" s="71">
        <f>SUM(D14*$G$78/100)</f>
        <v>0</v>
      </c>
      <c r="F14" s="71">
        <f>SUM(D14:E14)</f>
        <v>0</v>
      </c>
      <c r="G14" s="71">
        <f>F14*A14</f>
        <v>0</v>
      </c>
      <c r="H14" s="71">
        <f>G14*12</f>
        <v>0</v>
      </c>
      <c r="I14" s="71">
        <f>H14*2</f>
        <v>0</v>
      </c>
      <c r="J14" s="232"/>
      <c r="K14" s="129"/>
      <c r="L14" s="30"/>
      <c r="M14" s="30"/>
    </row>
    <row r="15" spans="1:13">
      <c r="A15" s="119">
        <v>1</v>
      </c>
      <c r="B15" s="142" t="s">
        <v>407</v>
      </c>
      <c r="C15" s="170">
        <v>40</v>
      </c>
      <c r="D15" s="39">
        <v>0</v>
      </c>
      <c r="E15" s="71">
        <f>SUM(D15*$G$78/100)</f>
        <v>0</v>
      </c>
      <c r="F15" s="71">
        <f>SUM(D15:E15)</f>
        <v>0</v>
      </c>
      <c r="G15" s="71">
        <f>F15*A15</f>
        <v>0</v>
      </c>
      <c r="H15" s="71">
        <f>G15*12</f>
        <v>0</v>
      </c>
      <c r="I15" s="71">
        <f>H15*2</f>
        <v>0</v>
      </c>
      <c r="J15" s="232"/>
      <c r="K15" s="129"/>
      <c r="L15" s="30"/>
      <c r="M15" s="30"/>
    </row>
    <row r="16" spans="1:13">
      <c r="A16" s="119">
        <v>1</v>
      </c>
      <c r="B16" s="142" t="s">
        <v>39</v>
      </c>
      <c r="C16" s="38">
        <v>40</v>
      </c>
      <c r="D16" s="39">
        <f>D14</f>
        <v>0</v>
      </c>
      <c r="E16" s="69">
        <f>SUM(D16*$G$78/100)</f>
        <v>0</v>
      </c>
      <c r="F16" s="71">
        <f>SUM(D16:E16)</f>
        <v>0</v>
      </c>
      <c r="G16" s="71">
        <f>F16*A16</f>
        <v>0</v>
      </c>
      <c r="H16" s="71">
        <f>G16*12</f>
        <v>0</v>
      </c>
      <c r="I16" s="69">
        <f>H16*2</f>
        <v>0</v>
      </c>
      <c r="J16" s="231"/>
      <c r="K16" s="129"/>
      <c r="L16" s="30"/>
      <c r="M16" s="30"/>
    </row>
    <row r="17" spans="1:14">
      <c r="A17" s="119">
        <v>1</v>
      </c>
      <c r="B17" s="142" t="s">
        <v>50</v>
      </c>
      <c r="C17" s="38">
        <v>40</v>
      </c>
      <c r="D17" s="39">
        <f>D15</f>
        <v>0</v>
      </c>
      <c r="E17" s="69">
        <f>SUM(D17*$G$78/100)</f>
        <v>0</v>
      </c>
      <c r="F17" s="71">
        <f>SUM(D17:E17)</f>
        <v>0</v>
      </c>
      <c r="G17" s="71">
        <f>F17*A17</f>
        <v>0</v>
      </c>
      <c r="H17" s="71">
        <f>G17*12</f>
        <v>0</v>
      </c>
      <c r="I17" s="69">
        <f>H17*2</f>
        <v>0</v>
      </c>
      <c r="J17" s="7"/>
      <c r="K17" s="129"/>
      <c r="L17" s="30"/>
      <c r="M17" s="30"/>
    </row>
    <row r="18" spans="1:14">
      <c r="A18" s="46">
        <f>SUM(A13:A17)</f>
        <v>5</v>
      </c>
      <c r="B18" s="338" t="s">
        <v>495</v>
      </c>
      <c r="C18" s="338"/>
      <c r="D18" s="338"/>
      <c r="E18" s="70">
        <f>SUM(E13:E17)</f>
        <v>0</v>
      </c>
      <c r="F18" s="70">
        <f t="shared" ref="F18:I18" si="0">SUM(F13:F17)</f>
        <v>0</v>
      </c>
      <c r="G18" s="70">
        <f t="shared" si="0"/>
        <v>0</v>
      </c>
      <c r="H18" s="70">
        <f t="shared" si="0"/>
        <v>0</v>
      </c>
      <c r="I18" s="70">
        <f t="shared" si="0"/>
        <v>0</v>
      </c>
      <c r="K18" s="130"/>
      <c r="L18" s="30"/>
      <c r="M18" s="30"/>
    </row>
    <row r="19" spans="1:14">
      <c r="A19" s="2"/>
      <c r="B19" s="17"/>
      <c r="C19" s="2"/>
      <c r="D19" s="18"/>
      <c r="E19" s="19"/>
      <c r="F19" s="19"/>
      <c r="G19" s="19"/>
      <c r="H19" s="4"/>
      <c r="I19" s="12"/>
      <c r="J19" s="12"/>
      <c r="K19" s="131"/>
      <c r="L19" s="30"/>
      <c r="M19" s="30"/>
    </row>
    <row r="20" spans="1:14">
      <c r="A20" s="2"/>
      <c r="B20" s="17"/>
      <c r="C20" s="2"/>
      <c r="D20" s="18"/>
      <c r="E20" s="19"/>
      <c r="F20" s="19"/>
      <c r="G20" s="19"/>
      <c r="H20" s="4"/>
      <c r="I20" s="12"/>
      <c r="J20" s="12"/>
      <c r="K20" s="131"/>
      <c r="L20" s="30"/>
      <c r="M20" s="30"/>
    </row>
    <row r="21" spans="1:14">
      <c r="A21" s="2"/>
      <c r="B21" s="17"/>
      <c r="C21" s="2"/>
      <c r="D21" s="18"/>
      <c r="E21" s="19"/>
      <c r="F21" s="19"/>
      <c r="G21" s="19"/>
      <c r="H21" s="4"/>
      <c r="I21" s="12"/>
      <c r="J21" s="12"/>
      <c r="K21" s="131"/>
      <c r="L21" s="30"/>
      <c r="M21" s="30"/>
    </row>
    <row r="22" spans="1:14">
      <c r="A22" s="2"/>
      <c r="B22" s="17"/>
      <c r="C22" s="2"/>
      <c r="D22" s="18"/>
      <c r="E22" s="20"/>
      <c r="F22" s="20"/>
      <c r="G22" s="18"/>
      <c r="H22" s="21"/>
      <c r="I22" s="12"/>
      <c r="J22" s="12"/>
      <c r="K22" s="30"/>
      <c r="L22" s="30"/>
      <c r="M22" s="30"/>
    </row>
    <row r="23" spans="1:14">
      <c r="A23" s="309" t="s">
        <v>472</v>
      </c>
      <c r="B23" s="309"/>
      <c r="C23" s="309"/>
      <c r="D23" s="309"/>
      <c r="E23" s="309"/>
      <c r="F23" s="309"/>
      <c r="G23" s="309"/>
      <c r="H23" s="309"/>
      <c r="I23" s="309"/>
      <c r="J23" s="12"/>
      <c r="K23" s="132"/>
      <c r="L23" s="30"/>
      <c r="M23" s="30"/>
    </row>
    <row r="24" spans="1:14">
      <c r="A24" s="302" t="s">
        <v>473</v>
      </c>
      <c r="B24" s="302"/>
      <c r="C24" s="302"/>
      <c r="D24" s="302"/>
      <c r="E24" s="302"/>
      <c r="F24" s="302"/>
      <c r="G24" s="302"/>
      <c r="H24" s="302"/>
      <c r="I24" s="302"/>
      <c r="J24" s="12"/>
      <c r="K24" s="30"/>
      <c r="L24" s="30"/>
      <c r="M24" s="30"/>
    </row>
    <row r="25" spans="1:14" ht="30">
      <c r="A25" s="48" t="s">
        <v>0</v>
      </c>
      <c r="B25" s="48" t="s">
        <v>10</v>
      </c>
      <c r="C25" s="48" t="s">
        <v>11</v>
      </c>
      <c r="D25" s="48" t="s">
        <v>12</v>
      </c>
      <c r="E25" s="40" t="s">
        <v>413</v>
      </c>
      <c r="F25" s="40" t="s">
        <v>13</v>
      </c>
      <c r="G25" s="41" t="s">
        <v>14</v>
      </c>
      <c r="H25" s="41" t="s">
        <v>18</v>
      </c>
      <c r="I25" s="41" t="s">
        <v>62</v>
      </c>
      <c r="J25" s="67"/>
      <c r="K25" s="133"/>
      <c r="L25" s="134"/>
      <c r="M25" s="134"/>
      <c r="N25" s="1"/>
    </row>
    <row r="26" spans="1:14">
      <c r="A26" s="38">
        <v>1</v>
      </c>
      <c r="B26" s="143" t="s">
        <v>41</v>
      </c>
      <c r="C26" s="45">
        <v>40</v>
      </c>
      <c r="D26" s="39">
        <v>0</v>
      </c>
      <c r="E26" s="69">
        <f t="shared" ref="E26:E35" si="1">SUM(D26*$G$78/100)</f>
        <v>0</v>
      </c>
      <c r="F26" s="71">
        <f>SUM(D26:E26)</f>
        <v>0</v>
      </c>
      <c r="G26" s="71">
        <f>F26*A26</f>
        <v>0</v>
      </c>
      <c r="H26" s="71">
        <f>G26*12</f>
        <v>0</v>
      </c>
      <c r="I26" s="69">
        <f>H26*2</f>
        <v>0</v>
      </c>
      <c r="J26" s="231"/>
      <c r="K26" s="129"/>
      <c r="L26" s="30"/>
      <c r="M26" s="30"/>
      <c r="N26" s="1"/>
    </row>
    <row r="27" spans="1:14">
      <c r="A27" s="38">
        <v>1</v>
      </c>
      <c r="B27" s="144" t="s">
        <v>49</v>
      </c>
      <c r="C27" s="45">
        <v>40</v>
      </c>
      <c r="D27" s="39">
        <v>0</v>
      </c>
      <c r="E27" s="69">
        <f t="shared" si="1"/>
        <v>0</v>
      </c>
      <c r="F27" s="71">
        <f t="shared" ref="F27:F35" si="2">SUM(D27:E27)</f>
        <v>0</v>
      </c>
      <c r="G27" s="71">
        <f t="shared" ref="G27:G35" si="3">F27*A27</f>
        <v>0</v>
      </c>
      <c r="H27" s="71">
        <f t="shared" ref="H27:H35" si="4">G27*12</f>
        <v>0</v>
      </c>
      <c r="I27" s="69">
        <f t="shared" ref="I27:I35" si="5">H27*2</f>
        <v>0</v>
      </c>
      <c r="J27" s="231"/>
      <c r="K27" s="129"/>
      <c r="L27" s="30"/>
      <c r="M27" s="30"/>
      <c r="N27" s="1"/>
    </row>
    <row r="28" spans="1:14">
      <c r="A28" s="38">
        <v>6</v>
      </c>
      <c r="B28" s="143" t="s">
        <v>43</v>
      </c>
      <c r="C28" s="45">
        <v>20</v>
      </c>
      <c r="D28" s="246">
        <v>0</v>
      </c>
      <c r="E28" s="69">
        <f t="shared" si="1"/>
        <v>0</v>
      </c>
      <c r="F28" s="71">
        <f t="shared" si="2"/>
        <v>0</v>
      </c>
      <c r="G28" s="71">
        <f t="shared" si="3"/>
        <v>0</v>
      </c>
      <c r="H28" s="71">
        <f t="shared" si="4"/>
        <v>0</v>
      </c>
      <c r="I28" s="69">
        <f t="shared" si="5"/>
        <v>0</v>
      </c>
      <c r="J28" s="231"/>
      <c r="K28" s="129"/>
      <c r="L28" s="30"/>
      <c r="M28" s="30"/>
      <c r="N28" s="1"/>
    </row>
    <row r="29" spans="1:14">
      <c r="A29" s="38">
        <v>13</v>
      </c>
      <c r="B29" s="143" t="s">
        <v>42</v>
      </c>
      <c r="C29" s="45">
        <v>40</v>
      </c>
      <c r="D29" s="39">
        <v>0</v>
      </c>
      <c r="E29" s="69">
        <f t="shared" si="1"/>
        <v>0</v>
      </c>
      <c r="F29" s="71">
        <f t="shared" si="2"/>
        <v>0</v>
      </c>
      <c r="G29" s="71">
        <f>F29*A29</f>
        <v>0</v>
      </c>
      <c r="H29" s="71">
        <f t="shared" si="4"/>
        <v>0</v>
      </c>
      <c r="I29" s="69">
        <f t="shared" si="5"/>
        <v>0</v>
      </c>
      <c r="J29" s="231"/>
      <c r="K29" s="129"/>
      <c r="L29" s="30"/>
      <c r="M29" s="30"/>
      <c r="N29" s="1"/>
    </row>
    <row r="30" spans="1:14">
      <c r="A30" s="38">
        <v>5</v>
      </c>
      <c r="B30" s="143" t="s">
        <v>44</v>
      </c>
      <c r="C30" s="45">
        <v>20</v>
      </c>
      <c r="D30" s="247">
        <f>D29/2</f>
        <v>0</v>
      </c>
      <c r="E30" s="69">
        <f t="shared" si="1"/>
        <v>0</v>
      </c>
      <c r="F30" s="71">
        <f t="shared" si="2"/>
        <v>0</v>
      </c>
      <c r="G30" s="71">
        <f>F30*A30</f>
        <v>0</v>
      </c>
      <c r="H30" s="71">
        <f t="shared" si="4"/>
        <v>0</v>
      </c>
      <c r="I30" s="69">
        <f t="shared" si="5"/>
        <v>0</v>
      </c>
      <c r="J30" s="231"/>
      <c r="K30" s="129"/>
      <c r="L30" s="30"/>
      <c r="M30" s="30"/>
      <c r="N30" s="1"/>
    </row>
    <row r="31" spans="1:14">
      <c r="A31" s="38">
        <v>1</v>
      </c>
      <c r="B31" s="143" t="s">
        <v>45</v>
      </c>
      <c r="C31" s="45">
        <v>40</v>
      </c>
      <c r="D31" s="246">
        <v>0</v>
      </c>
      <c r="E31" s="69">
        <f t="shared" si="1"/>
        <v>0</v>
      </c>
      <c r="F31" s="71">
        <f t="shared" si="2"/>
        <v>0</v>
      </c>
      <c r="G31" s="71">
        <f t="shared" si="3"/>
        <v>0</v>
      </c>
      <c r="H31" s="71">
        <f t="shared" si="4"/>
        <v>0</v>
      </c>
      <c r="I31" s="69">
        <f t="shared" si="5"/>
        <v>0</v>
      </c>
      <c r="J31" s="231"/>
      <c r="K31" s="129"/>
      <c r="L31" s="30"/>
      <c r="M31" s="30"/>
      <c r="N31" s="1"/>
    </row>
    <row r="32" spans="1:14">
      <c r="A32" s="38">
        <v>1</v>
      </c>
      <c r="B32" s="143" t="s">
        <v>16</v>
      </c>
      <c r="C32" s="45">
        <v>40</v>
      </c>
      <c r="D32" s="39">
        <v>0</v>
      </c>
      <c r="E32" s="69">
        <f t="shared" si="1"/>
        <v>0</v>
      </c>
      <c r="F32" s="71">
        <f t="shared" si="2"/>
        <v>0</v>
      </c>
      <c r="G32" s="71">
        <f t="shared" si="3"/>
        <v>0</v>
      </c>
      <c r="H32" s="71">
        <f t="shared" si="4"/>
        <v>0</v>
      </c>
      <c r="I32" s="69">
        <f t="shared" si="5"/>
        <v>0</v>
      </c>
      <c r="J32" s="231"/>
      <c r="K32" s="129"/>
      <c r="L32" s="30"/>
      <c r="M32" s="30"/>
      <c r="N32" s="1"/>
    </row>
    <row r="33" spans="1:14">
      <c r="A33" s="38">
        <v>1</v>
      </c>
      <c r="B33" s="143" t="s">
        <v>15</v>
      </c>
      <c r="C33" s="45">
        <v>40</v>
      </c>
      <c r="D33" s="39">
        <f>D32</f>
        <v>0</v>
      </c>
      <c r="E33" s="69">
        <f t="shared" si="1"/>
        <v>0</v>
      </c>
      <c r="F33" s="71">
        <f t="shared" si="2"/>
        <v>0</v>
      </c>
      <c r="G33" s="71">
        <f t="shared" si="3"/>
        <v>0</v>
      </c>
      <c r="H33" s="71">
        <f t="shared" si="4"/>
        <v>0</v>
      </c>
      <c r="I33" s="69">
        <f t="shared" si="5"/>
        <v>0</v>
      </c>
      <c r="J33" s="231"/>
      <c r="K33" s="129"/>
      <c r="L33" s="30"/>
      <c r="M33" s="30"/>
      <c r="N33" s="1"/>
    </row>
    <row r="34" spans="1:14">
      <c r="A34" s="38">
        <v>1</v>
      </c>
      <c r="B34" s="143" t="s">
        <v>46</v>
      </c>
      <c r="C34" s="45">
        <v>30</v>
      </c>
      <c r="D34" s="39">
        <f>D32</f>
        <v>0</v>
      </c>
      <c r="E34" s="69">
        <f t="shared" si="1"/>
        <v>0</v>
      </c>
      <c r="F34" s="71">
        <f t="shared" si="2"/>
        <v>0</v>
      </c>
      <c r="G34" s="71">
        <f t="shared" si="3"/>
        <v>0</v>
      </c>
      <c r="H34" s="71">
        <f t="shared" si="4"/>
        <v>0</v>
      </c>
      <c r="I34" s="69">
        <f t="shared" si="5"/>
        <v>0</v>
      </c>
      <c r="J34" s="231"/>
      <c r="K34" s="129"/>
      <c r="L34" s="30"/>
      <c r="M34" s="30"/>
      <c r="N34" s="1"/>
    </row>
    <row r="35" spans="1:14">
      <c r="A35" s="38">
        <v>1</v>
      </c>
      <c r="B35" s="143" t="s">
        <v>47</v>
      </c>
      <c r="C35" s="45">
        <v>40</v>
      </c>
      <c r="D35" s="39">
        <v>0</v>
      </c>
      <c r="E35" s="69">
        <f t="shared" si="1"/>
        <v>0</v>
      </c>
      <c r="F35" s="71">
        <f t="shared" si="2"/>
        <v>0</v>
      </c>
      <c r="G35" s="71">
        <f t="shared" si="3"/>
        <v>0</v>
      </c>
      <c r="H35" s="71">
        <f t="shared" si="4"/>
        <v>0</v>
      </c>
      <c r="I35" s="69">
        <f t="shared" si="5"/>
        <v>0</v>
      </c>
      <c r="J35" s="12"/>
      <c r="K35" s="129"/>
      <c r="L35" s="30"/>
      <c r="M35" s="30"/>
      <c r="N35" s="1"/>
    </row>
    <row r="36" spans="1:14">
      <c r="A36" s="46">
        <f>SUM(A26:A35)</f>
        <v>31</v>
      </c>
      <c r="B36" s="339" t="s">
        <v>495</v>
      </c>
      <c r="C36" s="339"/>
      <c r="D36" s="339"/>
      <c r="E36" s="70">
        <f>SUM(E26:E35)</f>
        <v>0</v>
      </c>
      <c r="F36" s="70">
        <f>SUM(F26:F35)</f>
        <v>0</v>
      </c>
      <c r="G36" s="70">
        <f>SUM(G26:G35)</f>
        <v>0</v>
      </c>
      <c r="H36" s="70">
        <f>SUM(H26:H35)</f>
        <v>0</v>
      </c>
      <c r="I36" s="70">
        <f>SUM(I26:I35)</f>
        <v>0</v>
      </c>
      <c r="J36" s="12"/>
      <c r="K36" s="31"/>
      <c r="L36" s="1"/>
      <c r="M36" s="1"/>
      <c r="N36" s="1"/>
    </row>
    <row r="37" spans="1:14">
      <c r="A37" s="42"/>
      <c r="B37" s="42"/>
      <c r="C37" s="42"/>
      <c r="D37" s="42"/>
      <c r="E37" s="32"/>
      <c r="F37" s="32"/>
      <c r="G37" s="43"/>
      <c r="H37" s="43"/>
      <c r="I37" s="44"/>
      <c r="J37" s="44"/>
      <c r="K37" s="31"/>
      <c r="L37" s="1"/>
      <c r="M37" s="1"/>
      <c r="N37" s="1"/>
    </row>
    <row r="38" spans="1:14">
      <c r="A38" s="42"/>
      <c r="B38" s="42"/>
      <c r="C38" s="42"/>
      <c r="D38" s="42"/>
      <c r="E38" s="32"/>
      <c r="F38" s="32"/>
      <c r="G38" s="43"/>
      <c r="H38" s="43"/>
      <c r="I38" s="44"/>
      <c r="J38" s="44"/>
      <c r="K38" s="31"/>
      <c r="L38" s="1"/>
      <c r="M38" s="1"/>
      <c r="N38" s="1"/>
    </row>
    <row r="39" spans="1:14">
      <c r="A39" s="42"/>
      <c r="B39" s="42"/>
      <c r="C39" s="42"/>
      <c r="D39" s="42"/>
      <c r="E39" s="32"/>
      <c r="F39" s="32"/>
      <c r="G39" s="43"/>
      <c r="H39" s="43"/>
      <c r="I39" s="44"/>
      <c r="J39" s="44"/>
      <c r="K39" s="31"/>
      <c r="L39" s="1"/>
      <c r="M39" s="1"/>
      <c r="N39" s="1"/>
    </row>
    <row r="40" spans="1:14">
      <c r="A40" s="309" t="s">
        <v>472</v>
      </c>
      <c r="B40" s="309"/>
      <c r="C40" s="309"/>
      <c r="D40" s="309"/>
      <c r="E40" s="309"/>
      <c r="F40" s="309"/>
      <c r="G40" s="309"/>
      <c r="H40" s="309"/>
      <c r="I40" s="309"/>
      <c r="J40" s="12"/>
      <c r="K40" s="31"/>
      <c r="L40" s="1"/>
      <c r="M40" s="1"/>
      <c r="N40" s="1"/>
    </row>
    <row r="41" spans="1:14">
      <c r="A41" s="302" t="s">
        <v>474</v>
      </c>
      <c r="B41" s="302"/>
      <c r="C41" s="302"/>
      <c r="D41" s="302"/>
      <c r="E41" s="302"/>
      <c r="F41" s="302"/>
      <c r="G41" s="302"/>
      <c r="H41" s="302"/>
      <c r="I41" s="302"/>
      <c r="J41" s="12"/>
      <c r="K41" s="31"/>
      <c r="L41" s="1"/>
      <c r="M41" s="1"/>
      <c r="N41" s="1"/>
    </row>
    <row r="42" spans="1:14" ht="30">
      <c r="A42" s="48" t="s">
        <v>0</v>
      </c>
      <c r="B42" s="48" t="s">
        <v>10</v>
      </c>
      <c r="C42" s="48" t="s">
        <v>11</v>
      </c>
      <c r="D42" s="48" t="s">
        <v>12</v>
      </c>
      <c r="E42" s="40" t="s">
        <v>413</v>
      </c>
      <c r="F42" s="40" t="s">
        <v>13</v>
      </c>
      <c r="G42" s="171" t="s">
        <v>14</v>
      </c>
      <c r="H42" s="171" t="s">
        <v>18</v>
      </c>
      <c r="I42" s="171" t="s">
        <v>62</v>
      </c>
      <c r="J42" s="67"/>
      <c r="K42" s="31"/>
      <c r="L42" s="1"/>
      <c r="M42" s="1"/>
      <c r="N42" s="1"/>
    </row>
    <row r="43" spans="1:14">
      <c r="A43" s="245">
        <v>1</v>
      </c>
      <c r="B43" s="174" t="s">
        <v>41</v>
      </c>
      <c r="C43" s="45">
        <v>40</v>
      </c>
      <c r="D43" s="39">
        <v>0</v>
      </c>
      <c r="E43" s="69">
        <f t="shared" ref="E43:E53" si="6">SUM(D43*$G$78/100)</f>
        <v>0</v>
      </c>
      <c r="F43" s="71">
        <f>SUM(D43:E43)</f>
        <v>0</v>
      </c>
      <c r="G43" s="71">
        <f>F43*A43</f>
        <v>0</v>
      </c>
      <c r="H43" s="71">
        <f>G43*12</f>
        <v>0</v>
      </c>
      <c r="I43" s="69">
        <f>H43*2</f>
        <v>0</v>
      </c>
      <c r="J43" s="231"/>
      <c r="K43" s="31"/>
      <c r="L43" s="1"/>
      <c r="M43" s="1"/>
      <c r="N43" s="1"/>
    </row>
    <row r="44" spans="1:14">
      <c r="A44" s="245">
        <v>1</v>
      </c>
      <c r="B44" s="175" t="s">
        <v>49</v>
      </c>
      <c r="C44" s="45">
        <v>40</v>
      </c>
      <c r="D44" s="39">
        <v>0</v>
      </c>
      <c r="E44" s="69">
        <f t="shared" si="6"/>
        <v>0</v>
      </c>
      <c r="F44" s="71">
        <f t="shared" ref="F44:F53" si="7">SUM(D44:E44)</f>
        <v>0</v>
      </c>
      <c r="G44" s="71">
        <f t="shared" ref="G44:G53" si="8">F44*A44</f>
        <v>0</v>
      </c>
      <c r="H44" s="71">
        <f t="shared" ref="H44:H53" si="9">G44*12</f>
        <v>0</v>
      </c>
      <c r="I44" s="69">
        <f t="shared" ref="I44:I53" si="10">H44*2</f>
        <v>0</v>
      </c>
      <c r="J44" s="231"/>
      <c r="K44" s="31"/>
      <c r="L44" s="1"/>
      <c r="M44" s="1"/>
      <c r="N44" s="1"/>
    </row>
    <row r="45" spans="1:14">
      <c r="A45" s="245">
        <v>8</v>
      </c>
      <c r="B45" s="174" t="s">
        <v>43</v>
      </c>
      <c r="C45" s="45">
        <v>20</v>
      </c>
      <c r="D45" s="247">
        <v>0</v>
      </c>
      <c r="E45" s="69">
        <f t="shared" si="6"/>
        <v>0</v>
      </c>
      <c r="F45" s="71">
        <f t="shared" si="7"/>
        <v>0</v>
      </c>
      <c r="G45" s="71">
        <f t="shared" si="8"/>
        <v>0</v>
      </c>
      <c r="H45" s="71">
        <f t="shared" si="9"/>
        <v>0</v>
      </c>
      <c r="I45" s="69">
        <f t="shared" si="10"/>
        <v>0</v>
      </c>
      <c r="J45" s="231"/>
      <c r="K45" s="31"/>
      <c r="L45" s="1"/>
      <c r="M45" s="1"/>
      <c r="N45" s="1"/>
    </row>
    <row r="46" spans="1:14">
      <c r="A46" s="245">
        <v>14</v>
      </c>
      <c r="B46" s="174" t="s">
        <v>42</v>
      </c>
      <c r="C46" s="45">
        <v>40</v>
      </c>
      <c r="D46" s="39">
        <v>0</v>
      </c>
      <c r="E46" s="69">
        <f t="shared" si="6"/>
        <v>0</v>
      </c>
      <c r="F46" s="71">
        <f t="shared" si="7"/>
        <v>0</v>
      </c>
      <c r="G46" s="71">
        <f>F46*A46</f>
        <v>0</v>
      </c>
      <c r="H46" s="71">
        <f t="shared" si="9"/>
        <v>0</v>
      </c>
      <c r="I46" s="69">
        <f t="shared" si="10"/>
        <v>0</v>
      </c>
      <c r="J46" s="231"/>
      <c r="K46" s="31"/>
      <c r="L46" s="1"/>
      <c r="M46" s="1"/>
      <c r="N46" s="1"/>
    </row>
    <row r="47" spans="1:14">
      <c r="A47" s="245">
        <v>3</v>
      </c>
      <c r="B47" s="174" t="s">
        <v>44</v>
      </c>
      <c r="C47" s="45">
        <v>20</v>
      </c>
      <c r="D47" s="247">
        <f>D46/2</f>
        <v>0</v>
      </c>
      <c r="E47" s="69">
        <f t="shared" si="6"/>
        <v>0</v>
      </c>
      <c r="F47" s="71">
        <f t="shared" si="7"/>
        <v>0</v>
      </c>
      <c r="G47" s="71">
        <f>F47*A47</f>
        <v>0</v>
      </c>
      <c r="H47" s="71">
        <f t="shared" si="9"/>
        <v>0</v>
      </c>
      <c r="I47" s="69">
        <f t="shared" si="10"/>
        <v>0</v>
      </c>
      <c r="J47" s="231"/>
      <c r="K47" s="31"/>
      <c r="L47" s="1"/>
      <c r="M47" s="1"/>
      <c r="N47" s="1"/>
    </row>
    <row r="48" spans="1:14">
      <c r="A48" s="245">
        <v>1</v>
      </c>
      <c r="B48" s="174" t="s">
        <v>412</v>
      </c>
      <c r="C48" s="45">
        <v>40</v>
      </c>
      <c r="D48" s="247">
        <f>D46</f>
        <v>0</v>
      </c>
      <c r="E48" s="69">
        <f t="shared" si="6"/>
        <v>0</v>
      </c>
      <c r="F48" s="71">
        <f t="shared" si="7"/>
        <v>0</v>
      </c>
      <c r="G48" s="71">
        <f>F48*A48</f>
        <v>0</v>
      </c>
      <c r="H48" s="71">
        <f t="shared" si="9"/>
        <v>0</v>
      </c>
      <c r="I48" s="69">
        <f t="shared" si="10"/>
        <v>0</v>
      </c>
      <c r="J48" s="231"/>
      <c r="K48" s="31"/>
      <c r="L48" s="1"/>
      <c r="M48" s="1"/>
      <c r="N48" s="1"/>
    </row>
    <row r="49" spans="1:14">
      <c r="A49" s="245">
        <v>1</v>
      </c>
      <c r="B49" s="174" t="s">
        <v>45</v>
      </c>
      <c r="C49" s="45">
        <v>40</v>
      </c>
      <c r="D49" s="246">
        <v>0</v>
      </c>
      <c r="E49" s="69">
        <f t="shared" si="6"/>
        <v>0</v>
      </c>
      <c r="F49" s="71">
        <f t="shared" si="7"/>
        <v>0</v>
      </c>
      <c r="G49" s="71">
        <f t="shared" si="8"/>
        <v>0</v>
      </c>
      <c r="H49" s="71">
        <f t="shared" si="9"/>
        <v>0</v>
      </c>
      <c r="I49" s="69">
        <f t="shared" si="10"/>
        <v>0</v>
      </c>
      <c r="J49" s="231"/>
      <c r="K49" s="31"/>
      <c r="L49" s="1"/>
      <c r="M49" s="1"/>
      <c r="N49" s="1"/>
    </row>
    <row r="50" spans="1:14">
      <c r="A50" s="245">
        <v>1</v>
      </c>
      <c r="B50" s="174" t="s">
        <v>16</v>
      </c>
      <c r="C50" s="45">
        <v>40</v>
      </c>
      <c r="D50" s="39">
        <v>0</v>
      </c>
      <c r="E50" s="69">
        <f t="shared" si="6"/>
        <v>0</v>
      </c>
      <c r="F50" s="71">
        <f t="shared" si="7"/>
        <v>0</v>
      </c>
      <c r="G50" s="71">
        <f t="shared" si="8"/>
        <v>0</v>
      </c>
      <c r="H50" s="71">
        <f t="shared" si="9"/>
        <v>0</v>
      </c>
      <c r="I50" s="69">
        <f t="shared" si="10"/>
        <v>0</v>
      </c>
      <c r="J50" s="231"/>
      <c r="K50" s="31"/>
      <c r="L50" s="1"/>
      <c r="M50" s="1"/>
      <c r="N50" s="1"/>
    </row>
    <row r="51" spans="1:14">
      <c r="A51" s="245">
        <v>1</v>
      </c>
      <c r="B51" s="174" t="s">
        <v>15</v>
      </c>
      <c r="C51" s="45">
        <v>40</v>
      </c>
      <c r="D51" s="39">
        <f>D50</f>
        <v>0</v>
      </c>
      <c r="E51" s="69">
        <f t="shared" si="6"/>
        <v>0</v>
      </c>
      <c r="F51" s="71">
        <f t="shared" si="7"/>
        <v>0</v>
      </c>
      <c r="G51" s="71">
        <f t="shared" si="8"/>
        <v>0</v>
      </c>
      <c r="H51" s="71">
        <f t="shared" si="9"/>
        <v>0</v>
      </c>
      <c r="I51" s="69">
        <f t="shared" si="10"/>
        <v>0</v>
      </c>
      <c r="J51" s="231"/>
      <c r="K51" s="31"/>
      <c r="L51" s="1"/>
      <c r="M51" s="1"/>
      <c r="N51" s="1"/>
    </row>
    <row r="52" spans="1:14">
      <c r="A52" s="245">
        <v>1</v>
      </c>
      <c r="B52" s="174" t="s">
        <v>46</v>
      </c>
      <c r="C52" s="45">
        <v>30</v>
      </c>
      <c r="D52" s="39">
        <f>D50</f>
        <v>0</v>
      </c>
      <c r="E52" s="69">
        <f t="shared" si="6"/>
        <v>0</v>
      </c>
      <c r="F52" s="71">
        <f t="shared" si="7"/>
        <v>0</v>
      </c>
      <c r="G52" s="71">
        <f t="shared" si="8"/>
        <v>0</v>
      </c>
      <c r="H52" s="71">
        <f t="shared" si="9"/>
        <v>0</v>
      </c>
      <c r="I52" s="69">
        <f t="shared" si="10"/>
        <v>0</v>
      </c>
      <c r="J52" s="231"/>
      <c r="K52" s="31"/>
      <c r="L52" s="1"/>
      <c r="M52" s="1"/>
      <c r="N52" s="1"/>
    </row>
    <row r="53" spans="1:14">
      <c r="A53" s="245">
        <v>1</v>
      </c>
      <c r="B53" s="174" t="s">
        <v>47</v>
      </c>
      <c r="C53" s="45">
        <v>40</v>
      </c>
      <c r="D53" s="39">
        <v>0</v>
      </c>
      <c r="E53" s="69">
        <f t="shared" si="6"/>
        <v>0</v>
      </c>
      <c r="F53" s="71">
        <f t="shared" si="7"/>
        <v>0</v>
      </c>
      <c r="G53" s="71">
        <f t="shared" si="8"/>
        <v>0</v>
      </c>
      <c r="H53" s="71">
        <f t="shared" si="9"/>
        <v>0</v>
      </c>
      <c r="I53" s="69">
        <f t="shared" si="10"/>
        <v>0</v>
      </c>
      <c r="J53" s="231"/>
      <c r="K53" s="31"/>
      <c r="L53" s="1"/>
      <c r="M53" s="1"/>
      <c r="N53" s="1"/>
    </row>
    <row r="54" spans="1:14">
      <c r="A54" s="172">
        <f>SUM(A43:A53)</f>
        <v>33</v>
      </c>
      <c r="B54" s="339" t="s">
        <v>495</v>
      </c>
      <c r="C54" s="339"/>
      <c r="D54" s="339"/>
      <c r="E54" s="70">
        <f>SUM(E43:E53)</f>
        <v>0</v>
      </c>
      <c r="F54" s="70">
        <f>SUM(F43:F53)</f>
        <v>0</v>
      </c>
      <c r="G54" s="70">
        <f>SUM(G43:G53)</f>
        <v>0</v>
      </c>
      <c r="H54" s="70">
        <f>SUM(H43:H53)</f>
        <v>0</v>
      </c>
      <c r="I54" s="70">
        <f>SUM(I43:I53)</f>
        <v>0</v>
      </c>
      <c r="J54" s="12"/>
      <c r="K54" s="31"/>
      <c r="L54" s="1"/>
      <c r="M54" s="1"/>
      <c r="N54" s="1"/>
    </row>
    <row r="55" spans="1:14">
      <c r="A55" s="42"/>
      <c r="B55" s="42"/>
      <c r="C55" s="42"/>
      <c r="D55" s="42"/>
      <c r="E55" s="32"/>
      <c r="F55" s="32"/>
      <c r="G55" s="43"/>
      <c r="H55" s="43"/>
      <c r="I55" s="44"/>
      <c r="J55" s="12"/>
      <c r="K55" s="31"/>
      <c r="L55" s="1"/>
      <c r="M55" s="1"/>
      <c r="N55" s="1"/>
    </row>
    <row r="56" spans="1:14">
      <c r="A56" s="42"/>
      <c r="B56" s="42"/>
      <c r="C56" s="42"/>
      <c r="D56" s="42"/>
      <c r="E56" s="32"/>
      <c r="F56" s="32"/>
      <c r="G56" s="43"/>
      <c r="H56" s="43"/>
      <c r="I56" s="44"/>
      <c r="J56" s="44"/>
      <c r="K56" s="31"/>
      <c r="L56" s="1"/>
      <c r="M56" s="1"/>
      <c r="N56" s="1"/>
    </row>
    <row r="57" spans="1:14">
      <c r="A57" s="28"/>
      <c r="B57" s="309" t="s">
        <v>53</v>
      </c>
      <c r="C57" s="309"/>
      <c r="D57" s="309"/>
      <c r="E57" s="309"/>
      <c r="F57" s="309"/>
      <c r="G57" s="309"/>
      <c r="K57" s="3"/>
      <c r="L57" s="1"/>
      <c r="M57" s="1"/>
      <c r="N57" s="1"/>
    </row>
    <row r="58" spans="1:14">
      <c r="A58" s="28"/>
      <c r="B58" s="302" t="s">
        <v>4</v>
      </c>
      <c r="C58" s="302"/>
      <c r="D58" s="302"/>
      <c r="E58" s="302"/>
      <c r="F58" s="302"/>
      <c r="G58" s="113" t="s">
        <v>5</v>
      </c>
      <c r="L58" s="1"/>
      <c r="M58" s="1"/>
      <c r="N58" s="1"/>
    </row>
    <row r="59" spans="1:14">
      <c r="A59" s="28"/>
      <c r="B59" s="327" t="s">
        <v>52</v>
      </c>
      <c r="C59" s="327"/>
      <c r="D59" s="327"/>
      <c r="E59" s="327"/>
      <c r="F59" s="327"/>
      <c r="G59" s="33">
        <v>20</v>
      </c>
    </row>
    <row r="60" spans="1:14">
      <c r="A60" s="28"/>
      <c r="B60" s="327" t="s">
        <v>20</v>
      </c>
      <c r="C60" s="327"/>
      <c r="D60" s="327"/>
      <c r="E60" s="327"/>
      <c r="F60" s="327"/>
      <c r="G60" s="33">
        <v>2</v>
      </c>
    </row>
    <row r="61" spans="1:14">
      <c r="A61" s="28"/>
      <c r="B61" s="327" t="s">
        <v>21</v>
      </c>
      <c r="C61" s="327"/>
      <c r="D61" s="327"/>
      <c r="E61" s="327"/>
      <c r="F61" s="327"/>
      <c r="G61" s="33">
        <v>4.5</v>
      </c>
    </row>
    <row r="62" spans="1:14">
      <c r="A62" s="28"/>
      <c r="B62" s="327" t="s">
        <v>22</v>
      </c>
      <c r="C62" s="327"/>
      <c r="D62" s="327"/>
      <c r="E62" s="327"/>
      <c r="F62" s="327"/>
      <c r="G62" s="33">
        <v>8</v>
      </c>
    </row>
    <row r="63" spans="1:14">
      <c r="A63" s="28"/>
      <c r="B63" s="327" t="s">
        <v>23</v>
      </c>
      <c r="C63" s="327"/>
      <c r="D63" s="327"/>
      <c r="E63" s="327"/>
      <c r="F63" s="327"/>
      <c r="G63" s="34">
        <v>8.33</v>
      </c>
    </row>
    <row r="64" spans="1:14">
      <c r="A64" s="28"/>
      <c r="B64" s="327" t="s">
        <v>24</v>
      </c>
      <c r="C64" s="327"/>
      <c r="D64" s="327"/>
      <c r="E64" s="327"/>
      <c r="F64" s="327"/>
      <c r="G64" s="33">
        <v>2.2000000000000002</v>
      </c>
    </row>
    <row r="65" spans="1:10" ht="15" customHeight="1">
      <c r="A65" s="28"/>
      <c r="B65" s="341" t="s">
        <v>25</v>
      </c>
      <c r="C65" s="341"/>
      <c r="D65" s="341"/>
      <c r="E65" s="341"/>
      <c r="F65" s="341"/>
      <c r="G65" s="35">
        <v>0.87</v>
      </c>
    </row>
    <row r="66" spans="1:10">
      <c r="A66" s="28"/>
      <c r="B66" s="327" t="s">
        <v>26</v>
      </c>
      <c r="C66" s="327"/>
      <c r="D66" s="327"/>
      <c r="E66" s="327"/>
      <c r="F66" s="327"/>
      <c r="G66" s="33">
        <v>1.55</v>
      </c>
    </row>
    <row r="67" spans="1:10">
      <c r="A67" s="28"/>
      <c r="B67" s="327" t="s">
        <v>27</v>
      </c>
      <c r="C67" s="327"/>
      <c r="D67" s="327"/>
      <c r="E67" s="327"/>
      <c r="F67" s="327"/>
      <c r="G67" s="34">
        <v>8.33</v>
      </c>
    </row>
    <row r="68" spans="1:10">
      <c r="A68" s="28"/>
      <c r="B68" s="327" t="s">
        <v>28</v>
      </c>
      <c r="C68" s="327"/>
      <c r="D68" s="327"/>
      <c r="E68" s="327"/>
      <c r="F68" s="327"/>
      <c r="G68" s="34">
        <v>2.78</v>
      </c>
    </row>
    <row r="69" spans="1:10">
      <c r="A69" s="28"/>
      <c r="B69" s="327" t="s">
        <v>29</v>
      </c>
      <c r="C69" s="327"/>
      <c r="D69" s="327"/>
      <c r="E69" s="327"/>
      <c r="F69" s="327"/>
      <c r="G69" s="33">
        <v>1</v>
      </c>
    </row>
    <row r="70" spans="1:10">
      <c r="A70" s="28"/>
      <c r="B70" s="328" t="s">
        <v>30</v>
      </c>
      <c r="C70" s="328"/>
      <c r="D70" s="328"/>
      <c r="E70" s="328"/>
      <c r="F70" s="328"/>
      <c r="G70" s="33">
        <v>0.06</v>
      </c>
    </row>
    <row r="71" spans="1:10">
      <c r="A71" s="28"/>
      <c r="B71" s="327" t="s">
        <v>183</v>
      </c>
      <c r="C71" s="327"/>
      <c r="D71" s="327"/>
      <c r="E71" s="327"/>
      <c r="F71" s="327"/>
      <c r="G71" s="33">
        <v>1.95</v>
      </c>
    </row>
    <row r="72" spans="1:10">
      <c r="A72" s="28"/>
      <c r="B72" s="327" t="s">
        <v>31</v>
      </c>
      <c r="C72" s="327"/>
      <c r="D72" s="327"/>
      <c r="E72" s="327"/>
      <c r="F72" s="327"/>
      <c r="G72" s="33">
        <v>4.16</v>
      </c>
    </row>
    <row r="73" spans="1:10">
      <c r="A73" s="28"/>
      <c r="B73" s="327" t="s">
        <v>32</v>
      </c>
      <c r="C73" s="327"/>
      <c r="D73" s="327"/>
      <c r="E73" s="327"/>
      <c r="F73" s="327"/>
      <c r="G73" s="33">
        <v>0.93</v>
      </c>
    </row>
    <row r="74" spans="1:10">
      <c r="A74" s="28"/>
      <c r="B74" s="327" t="s">
        <v>33</v>
      </c>
      <c r="C74" s="327"/>
      <c r="D74" s="327"/>
      <c r="E74" s="327"/>
      <c r="F74" s="327"/>
      <c r="G74" s="33">
        <v>2.2999999999999998</v>
      </c>
    </row>
    <row r="75" spans="1:10">
      <c r="A75" s="28"/>
      <c r="B75" s="327" t="s">
        <v>34</v>
      </c>
      <c r="C75" s="327"/>
      <c r="D75" s="327"/>
      <c r="E75" s="327"/>
      <c r="F75" s="327"/>
      <c r="G75" s="34">
        <v>0.38</v>
      </c>
    </row>
    <row r="76" spans="1:10">
      <c r="A76" s="28"/>
      <c r="B76" s="327" t="s">
        <v>35</v>
      </c>
      <c r="C76" s="327"/>
      <c r="D76" s="327"/>
      <c r="E76" s="327"/>
      <c r="F76" s="327"/>
      <c r="G76" s="33">
        <v>6.66</v>
      </c>
    </row>
    <row r="77" spans="1:10">
      <c r="A77" s="28"/>
      <c r="B77" s="327" t="s">
        <v>36</v>
      </c>
      <c r="C77" s="327"/>
      <c r="D77" s="327"/>
      <c r="E77" s="327"/>
      <c r="F77" s="327"/>
      <c r="G77" s="33">
        <v>0.16</v>
      </c>
    </row>
    <row r="78" spans="1:10">
      <c r="A78" s="28"/>
      <c r="B78" s="321" t="s">
        <v>54</v>
      </c>
      <c r="C78" s="322"/>
      <c r="D78" s="322"/>
      <c r="E78" s="322"/>
      <c r="F78" s="323"/>
      <c r="G78" s="47">
        <f>SUM(G59:G77)</f>
        <v>76.16</v>
      </c>
    </row>
    <row r="79" spans="1:10">
      <c r="A79" s="11"/>
      <c r="B79" s="22"/>
      <c r="C79" s="22"/>
      <c r="D79" s="22"/>
      <c r="E79" s="22"/>
      <c r="F79" s="22"/>
      <c r="G79" s="22"/>
      <c r="H79" s="24"/>
      <c r="I79" s="11"/>
      <c r="J79" s="11"/>
    </row>
    <row r="80" spans="1:10">
      <c r="A80" s="11"/>
      <c r="B80" s="297" t="s">
        <v>476</v>
      </c>
      <c r="C80" s="297"/>
      <c r="D80" s="297"/>
      <c r="E80" s="297"/>
      <c r="F80" s="297"/>
      <c r="G80" s="297"/>
      <c r="H80" s="297"/>
      <c r="I80" s="297"/>
    </row>
    <row r="81" spans="1:10">
      <c r="A81" s="11"/>
      <c r="B81" s="278" t="s">
        <v>477</v>
      </c>
      <c r="C81" s="278"/>
      <c r="D81" s="278"/>
      <c r="E81" s="278"/>
      <c r="F81" s="278"/>
      <c r="G81" s="278"/>
      <c r="H81" s="278"/>
      <c r="I81" s="278"/>
    </row>
    <row r="82" spans="1:10" ht="30">
      <c r="A82" s="11"/>
      <c r="B82" s="95" t="s">
        <v>379</v>
      </c>
      <c r="C82" s="115" t="s">
        <v>374</v>
      </c>
      <c r="D82" s="116" t="s">
        <v>383</v>
      </c>
      <c r="E82" s="116" t="s">
        <v>380</v>
      </c>
      <c r="F82" s="116" t="s">
        <v>17</v>
      </c>
      <c r="G82" s="117" t="s">
        <v>14</v>
      </c>
      <c r="H82" s="118" t="s">
        <v>18</v>
      </c>
      <c r="I82" s="118" t="s">
        <v>62</v>
      </c>
      <c r="J82" s="233"/>
    </row>
    <row r="83" spans="1:10">
      <c r="A83" s="11"/>
      <c r="B83" s="125" t="s">
        <v>3</v>
      </c>
      <c r="C83" s="127">
        <f>SUM(A28:A35)+A124</f>
        <v>41</v>
      </c>
      <c r="D83" s="140">
        <v>0</v>
      </c>
      <c r="E83" s="123">
        <v>22</v>
      </c>
      <c r="F83" s="120">
        <f>D83*E83</f>
        <v>0</v>
      </c>
      <c r="G83" s="121">
        <f t="shared" ref="G83:G88" si="11">C83*F83</f>
        <v>0</v>
      </c>
      <c r="H83" s="121">
        <f t="shared" ref="H83:H88" si="12">G83*12</f>
        <v>0</v>
      </c>
      <c r="I83" s="97">
        <f t="shared" ref="I83:I88" si="13">H83*2</f>
        <v>0</v>
      </c>
      <c r="J83" s="234"/>
    </row>
    <row r="84" spans="1:10">
      <c r="A84" s="11"/>
      <c r="B84" s="126" t="s">
        <v>376</v>
      </c>
      <c r="C84" s="128">
        <f>A18+A36</f>
        <v>36</v>
      </c>
      <c r="D84" s="122">
        <v>0</v>
      </c>
      <c r="E84" s="124">
        <v>1</v>
      </c>
      <c r="F84" s="120">
        <f>D84*E84</f>
        <v>0</v>
      </c>
      <c r="G84" s="121">
        <f t="shared" si="11"/>
        <v>0</v>
      </c>
      <c r="H84" s="121">
        <f t="shared" si="12"/>
        <v>0</v>
      </c>
      <c r="I84" s="97">
        <f t="shared" si="13"/>
        <v>0</v>
      </c>
      <c r="J84" s="234"/>
    </row>
    <row r="85" spans="1:10">
      <c r="A85" s="11"/>
      <c r="B85" s="126" t="s">
        <v>375</v>
      </c>
      <c r="C85" s="128">
        <f>C84</f>
        <v>36</v>
      </c>
      <c r="D85" s="122">
        <v>0</v>
      </c>
      <c r="E85" s="124">
        <v>1</v>
      </c>
      <c r="F85" s="120">
        <f t="shared" ref="F85:F88" si="14">D85*E85</f>
        <v>0</v>
      </c>
      <c r="G85" s="121">
        <f t="shared" si="11"/>
        <v>0</v>
      </c>
      <c r="H85" s="121">
        <f t="shared" si="12"/>
        <v>0</v>
      </c>
      <c r="I85" s="97">
        <f t="shared" si="13"/>
        <v>0</v>
      </c>
      <c r="J85" s="234"/>
    </row>
    <row r="86" spans="1:10">
      <c r="A86" s="11"/>
      <c r="B86" s="126" t="s">
        <v>19</v>
      </c>
      <c r="C86" s="128">
        <f>C84</f>
        <v>36</v>
      </c>
      <c r="D86" s="122">
        <v>0</v>
      </c>
      <c r="E86" s="124">
        <v>22</v>
      </c>
      <c r="F86" s="120">
        <f t="shared" si="14"/>
        <v>0</v>
      </c>
      <c r="G86" s="121">
        <f t="shared" si="11"/>
        <v>0</v>
      </c>
      <c r="H86" s="121">
        <f t="shared" si="12"/>
        <v>0</v>
      </c>
      <c r="I86" s="97">
        <f t="shared" si="13"/>
        <v>0</v>
      </c>
      <c r="J86" s="234"/>
    </row>
    <row r="87" spans="1:10">
      <c r="A87" s="11"/>
      <c r="B87" s="137" t="s">
        <v>384</v>
      </c>
      <c r="C87" s="128">
        <v>1</v>
      </c>
      <c r="D87" s="138">
        <v>0</v>
      </c>
      <c r="E87" s="124">
        <v>1</v>
      </c>
      <c r="F87" s="120">
        <f t="shared" si="14"/>
        <v>0</v>
      </c>
      <c r="G87" s="121">
        <f t="shared" si="11"/>
        <v>0</v>
      </c>
      <c r="H87" s="121">
        <f t="shared" si="12"/>
        <v>0</v>
      </c>
      <c r="I87" s="97">
        <f t="shared" si="13"/>
        <v>0</v>
      </c>
      <c r="J87" s="234"/>
    </row>
    <row r="88" spans="1:10">
      <c r="A88" s="11"/>
      <c r="B88" s="137" t="s">
        <v>385</v>
      </c>
      <c r="C88" s="128">
        <f>C86*0.15</f>
        <v>5.3999999999999995</v>
      </c>
      <c r="D88" s="122">
        <v>0</v>
      </c>
      <c r="E88" s="124">
        <v>1</v>
      </c>
      <c r="F88" s="120">
        <f t="shared" si="14"/>
        <v>0</v>
      </c>
      <c r="G88" s="121">
        <f t="shared" si="11"/>
        <v>0</v>
      </c>
      <c r="H88" s="121">
        <f t="shared" si="12"/>
        <v>0</v>
      </c>
      <c r="I88" s="97">
        <f t="shared" si="13"/>
        <v>0</v>
      </c>
      <c r="J88" s="234"/>
    </row>
    <row r="89" spans="1:10">
      <c r="A89" s="11"/>
      <c r="B89" s="318" t="s">
        <v>495</v>
      </c>
      <c r="C89" s="318"/>
      <c r="D89" s="318"/>
      <c r="E89" s="318"/>
      <c r="F89" s="318"/>
      <c r="G89" s="135">
        <f>SUM(G83:G88)</f>
        <v>0</v>
      </c>
      <c r="H89" s="135">
        <f>SUM(H83:H88)</f>
        <v>0</v>
      </c>
      <c r="I89" s="135">
        <f>SUM(I83:I88)</f>
        <v>0</v>
      </c>
    </row>
    <row r="90" spans="1:10">
      <c r="A90" s="11"/>
      <c r="B90" s="22"/>
      <c r="C90" s="22"/>
      <c r="D90" s="22"/>
      <c r="E90" s="22"/>
      <c r="F90" s="22"/>
      <c r="G90" s="22"/>
      <c r="H90" s="24"/>
      <c r="I90" s="11"/>
    </row>
    <row r="91" spans="1:10">
      <c r="A91" s="11"/>
      <c r="B91" s="22"/>
      <c r="C91" s="22"/>
      <c r="D91" s="22"/>
      <c r="E91" s="22"/>
      <c r="F91" s="22"/>
      <c r="G91" s="22"/>
      <c r="H91" s="24"/>
      <c r="I91" s="11"/>
      <c r="J91" s="11"/>
    </row>
    <row r="92" spans="1:10">
      <c r="A92" s="11"/>
      <c r="B92" s="297" t="s">
        <v>476</v>
      </c>
      <c r="C92" s="297"/>
      <c r="D92" s="297"/>
      <c r="E92" s="297"/>
      <c r="F92" s="297"/>
      <c r="G92" s="297"/>
      <c r="H92" s="297"/>
      <c r="I92" s="297"/>
    </row>
    <row r="93" spans="1:10">
      <c r="A93" s="11"/>
      <c r="B93" s="278" t="s">
        <v>478</v>
      </c>
      <c r="C93" s="278"/>
      <c r="D93" s="278"/>
      <c r="E93" s="278"/>
      <c r="F93" s="278"/>
      <c r="G93" s="278"/>
      <c r="H93" s="278"/>
      <c r="I93" s="278"/>
    </row>
    <row r="94" spans="1:10" ht="30">
      <c r="A94" s="11"/>
      <c r="B94" s="95" t="s">
        <v>379</v>
      </c>
      <c r="C94" s="115" t="s">
        <v>374</v>
      </c>
      <c r="D94" s="116" t="s">
        <v>383</v>
      </c>
      <c r="E94" s="116" t="s">
        <v>380</v>
      </c>
      <c r="F94" s="116" t="s">
        <v>17</v>
      </c>
      <c r="G94" s="117" t="s">
        <v>14</v>
      </c>
      <c r="H94" s="118" t="s">
        <v>18</v>
      </c>
      <c r="I94" s="118" t="s">
        <v>62</v>
      </c>
      <c r="J94" s="233"/>
    </row>
    <row r="95" spans="1:10">
      <c r="A95" s="11"/>
      <c r="B95" s="125" t="s">
        <v>3</v>
      </c>
      <c r="C95" s="127">
        <f>SUM(A54:A63)+A131</f>
        <v>45</v>
      </c>
      <c r="D95" s="140">
        <v>0</v>
      </c>
      <c r="E95" s="123">
        <v>22</v>
      </c>
      <c r="F95" s="120">
        <f>D95*E95</f>
        <v>0</v>
      </c>
      <c r="G95" s="121">
        <f t="shared" ref="G95:G100" si="15">C95*F95</f>
        <v>0</v>
      </c>
      <c r="H95" s="121">
        <f t="shared" ref="H95:H100" si="16">G95*12</f>
        <v>0</v>
      </c>
      <c r="I95" s="97">
        <f t="shared" ref="I95:I100" si="17">H95*2</f>
        <v>0</v>
      </c>
      <c r="J95" s="234"/>
    </row>
    <row r="96" spans="1:10">
      <c r="A96" s="11"/>
      <c r="B96" s="126" t="s">
        <v>376</v>
      </c>
      <c r="C96" s="128">
        <f>A54</f>
        <v>33</v>
      </c>
      <c r="D96" s="122">
        <v>0</v>
      </c>
      <c r="E96" s="124">
        <v>1</v>
      </c>
      <c r="F96" s="120">
        <f>D96*E96</f>
        <v>0</v>
      </c>
      <c r="G96" s="121">
        <f t="shared" si="15"/>
        <v>0</v>
      </c>
      <c r="H96" s="121">
        <f t="shared" si="16"/>
        <v>0</v>
      </c>
      <c r="I96" s="97">
        <f t="shared" si="17"/>
        <v>0</v>
      </c>
      <c r="J96" s="234"/>
    </row>
    <row r="97" spans="1:10">
      <c r="A97" s="11"/>
      <c r="B97" s="126" t="s">
        <v>375</v>
      </c>
      <c r="C97" s="128">
        <f>C96</f>
        <v>33</v>
      </c>
      <c r="D97" s="122">
        <v>0</v>
      </c>
      <c r="E97" s="124">
        <v>1</v>
      </c>
      <c r="F97" s="120">
        <f t="shared" ref="F97:F100" si="18">D97*E97</f>
        <v>0</v>
      </c>
      <c r="G97" s="121">
        <f t="shared" si="15"/>
        <v>0</v>
      </c>
      <c r="H97" s="121">
        <f t="shared" si="16"/>
        <v>0</v>
      </c>
      <c r="I97" s="97">
        <f t="shared" si="17"/>
        <v>0</v>
      </c>
      <c r="J97" s="234"/>
    </row>
    <row r="98" spans="1:10">
      <c r="A98" s="11"/>
      <c r="B98" s="126" t="s">
        <v>19</v>
      </c>
      <c r="C98" s="128">
        <f>C96</f>
        <v>33</v>
      </c>
      <c r="D98" s="122">
        <v>0</v>
      </c>
      <c r="E98" s="124">
        <v>22</v>
      </c>
      <c r="F98" s="120">
        <f t="shared" si="18"/>
        <v>0</v>
      </c>
      <c r="G98" s="121">
        <f t="shared" si="15"/>
        <v>0</v>
      </c>
      <c r="H98" s="121">
        <f t="shared" si="16"/>
        <v>0</v>
      </c>
      <c r="I98" s="97">
        <f t="shared" si="17"/>
        <v>0</v>
      </c>
      <c r="J98" s="234"/>
    </row>
    <row r="99" spans="1:10">
      <c r="A99" s="11"/>
      <c r="B99" s="137" t="s">
        <v>384</v>
      </c>
      <c r="C99" s="128">
        <v>1</v>
      </c>
      <c r="D99" s="138">
        <v>0</v>
      </c>
      <c r="E99" s="124">
        <v>1</v>
      </c>
      <c r="F99" s="120">
        <f t="shared" si="18"/>
        <v>0</v>
      </c>
      <c r="G99" s="121">
        <f t="shared" si="15"/>
        <v>0</v>
      </c>
      <c r="H99" s="121">
        <f t="shared" si="16"/>
        <v>0</v>
      </c>
      <c r="I99" s="97">
        <f t="shared" si="17"/>
        <v>0</v>
      </c>
      <c r="J99" s="234"/>
    </row>
    <row r="100" spans="1:10">
      <c r="A100" s="11"/>
      <c r="B100" s="137" t="s">
        <v>385</v>
      </c>
      <c r="C100" s="128">
        <f>C98*0.15</f>
        <v>4.95</v>
      </c>
      <c r="D100" s="122">
        <v>0</v>
      </c>
      <c r="E100" s="124">
        <v>1</v>
      </c>
      <c r="F100" s="120">
        <f t="shared" si="18"/>
        <v>0</v>
      </c>
      <c r="G100" s="121">
        <f t="shared" si="15"/>
        <v>0</v>
      </c>
      <c r="H100" s="121">
        <f t="shared" si="16"/>
        <v>0</v>
      </c>
      <c r="I100" s="97">
        <f t="shared" si="17"/>
        <v>0</v>
      </c>
      <c r="J100" s="234"/>
    </row>
    <row r="101" spans="1:10">
      <c r="A101" s="11"/>
      <c r="B101" s="318" t="s">
        <v>495</v>
      </c>
      <c r="C101" s="318"/>
      <c r="D101" s="318"/>
      <c r="E101" s="318"/>
      <c r="F101" s="318"/>
      <c r="G101" s="135">
        <f>SUM(G95:G100)</f>
        <v>0</v>
      </c>
      <c r="H101" s="135">
        <f>SUM(H95:H100)</f>
        <v>0</v>
      </c>
      <c r="I101" s="135">
        <f>SUM(I95:I100)</f>
        <v>0</v>
      </c>
      <c r="J101" s="234"/>
    </row>
    <row r="102" spans="1:10">
      <c r="A102" s="11"/>
      <c r="B102" s="22"/>
      <c r="C102" s="22"/>
      <c r="D102" s="22"/>
      <c r="E102" s="22"/>
      <c r="F102" s="22"/>
      <c r="G102" s="22"/>
      <c r="H102" s="24"/>
      <c r="I102" s="11"/>
      <c r="J102" s="11"/>
    </row>
    <row r="103" spans="1:10">
      <c r="A103" s="11"/>
      <c r="B103" s="22"/>
      <c r="C103" s="22"/>
      <c r="D103" s="22"/>
      <c r="E103" s="22"/>
      <c r="F103" s="22"/>
      <c r="G103" s="22"/>
      <c r="H103" s="24"/>
      <c r="I103" s="11"/>
      <c r="J103" s="11"/>
    </row>
    <row r="104" spans="1:10">
      <c r="A104" s="11"/>
      <c r="B104" s="284" t="s">
        <v>480</v>
      </c>
      <c r="C104" s="285"/>
      <c r="D104" s="285"/>
      <c r="E104" s="285"/>
      <c r="F104" s="285"/>
      <c r="G104" s="285"/>
      <c r="H104" s="286"/>
      <c r="I104" s="11"/>
      <c r="J104" s="11"/>
    </row>
    <row r="105" spans="1:10">
      <c r="A105" s="11"/>
      <c r="B105" s="315" t="s">
        <v>479</v>
      </c>
      <c r="C105" s="316"/>
      <c r="D105" s="316"/>
      <c r="E105" s="316"/>
      <c r="F105" s="316"/>
      <c r="G105" s="316"/>
      <c r="H105" s="317"/>
      <c r="I105" s="11"/>
      <c r="J105" s="11"/>
    </row>
    <row r="106" spans="1:10">
      <c r="A106" s="11"/>
      <c r="B106" s="119" t="s">
        <v>382</v>
      </c>
      <c r="C106" s="225" t="s">
        <v>546</v>
      </c>
      <c r="D106" s="139" t="s">
        <v>1</v>
      </c>
      <c r="E106" s="116" t="s">
        <v>383</v>
      </c>
      <c r="F106" s="117" t="s">
        <v>387</v>
      </c>
      <c r="G106" s="118" t="s">
        <v>18</v>
      </c>
      <c r="H106" s="118" t="s">
        <v>62</v>
      </c>
      <c r="I106" s="11"/>
      <c r="J106" s="11"/>
    </row>
    <row r="107" spans="1:10">
      <c r="A107" s="11"/>
      <c r="B107" s="137" t="s">
        <v>533</v>
      </c>
      <c r="C107" s="128">
        <f>((A18+A36+A124)*1.3)</f>
        <v>62.400000000000006</v>
      </c>
      <c r="D107" s="119" t="s">
        <v>378</v>
      </c>
      <c r="E107" s="138">
        <v>0</v>
      </c>
      <c r="F107" s="138">
        <f>C107*E107</f>
        <v>0</v>
      </c>
      <c r="G107" s="97">
        <f>F107*1</f>
        <v>0</v>
      </c>
      <c r="H107" s="122">
        <f>G107*2</f>
        <v>0</v>
      </c>
      <c r="I107" s="11"/>
      <c r="J107" s="11"/>
    </row>
    <row r="108" spans="1:10">
      <c r="A108" s="11"/>
      <c r="B108" s="137" t="s">
        <v>381</v>
      </c>
      <c r="C108" s="128">
        <f>C84</f>
        <v>36</v>
      </c>
      <c r="D108" s="119" t="s">
        <v>378</v>
      </c>
      <c r="E108" s="138">
        <v>0</v>
      </c>
      <c r="F108" s="138">
        <f>C108*E108</f>
        <v>0</v>
      </c>
      <c r="G108" s="97">
        <f>F108*1</f>
        <v>0</v>
      </c>
      <c r="H108" s="122">
        <f>G108*2</f>
        <v>0</v>
      </c>
      <c r="I108" s="11"/>
      <c r="J108" s="11"/>
    </row>
    <row r="109" spans="1:10">
      <c r="A109" s="11"/>
      <c r="B109" s="137" t="s">
        <v>386</v>
      </c>
      <c r="C109" s="119">
        <v>7324</v>
      </c>
      <c r="D109" s="119" t="s">
        <v>378</v>
      </c>
      <c r="E109" s="138">
        <v>0</v>
      </c>
      <c r="F109" s="138">
        <f>C109*E109</f>
        <v>0</v>
      </c>
      <c r="G109" s="97">
        <f>F109*1</f>
        <v>0</v>
      </c>
      <c r="H109" s="122">
        <f>G109*2</f>
        <v>0</v>
      </c>
      <c r="I109" s="11"/>
      <c r="J109" s="11"/>
    </row>
    <row r="110" spans="1:10">
      <c r="A110" s="11"/>
      <c r="B110" s="318" t="s">
        <v>495</v>
      </c>
      <c r="C110" s="318"/>
      <c r="D110" s="318"/>
      <c r="E110" s="318"/>
      <c r="F110" s="318"/>
      <c r="G110" s="135">
        <f>SUM(G107:G109)</f>
        <v>0</v>
      </c>
      <c r="H110" s="135">
        <f>SUM(H107:H109)</f>
        <v>0</v>
      </c>
      <c r="I110" s="11"/>
      <c r="J110" s="11"/>
    </row>
    <row r="111" spans="1:10">
      <c r="A111" s="11"/>
      <c r="B111" s="22"/>
      <c r="C111" s="22"/>
      <c r="D111" s="22"/>
      <c r="E111" s="22"/>
      <c r="F111" s="22"/>
      <c r="G111" s="22"/>
      <c r="H111" s="24"/>
      <c r="I111" s="11"/>
      <c r="J111" s="11"/>
    </row>
    <row r="112" spans="1:10">
      <c r="A112" s="11"/>
      <c r="B112" s="284" t="s">
        <v>480</v>
      </c>
      <c r="C112" s="285"/>
      <c r="D112" s="285"/>
      <c r="E112" s="285"/>
      <c r="F112" s="285"/>
      <c r="G112" s="285"/>
      <c r="H112" s="286"/>
      <c r="I112" s="11"/>
      <c r="J112" s="11"/>
    </row>
    <row r="113" spans="1:10">
      <c r="A113" s="11"/>
      <c r="B113" s="315" t="s">
        <v>481</v>
      </c>
      <c r="C113" s="316"/>
      <c r="D113" s="316"/>
      <c r="E113" s="316"/>
      <c r="F113" s="316"/>
      <c r="G113" s="316"/>
      <c r="H113" s="317"/>
      <c r="I113" s="11"/>
      <c r="J113" s="11"/>
    </row>
    <row r="114" spans="1:10">
      <c r="A114" s="11"/>
      <c r="B114" s="119" t="s">
        <v>382</v>
      </c>
      <c r="C114" s="225" t="s">
        <v>546</v>
      </c>
      <c r="D114" s="139" t="s">
        <v>1</v>
      </c>
      <c r="E114" s="116" t="s">
        <v>383</v>
      </c>
      <c r="F114" s="117" t="s">
        <v>387</v>
      </c>
      <c r="G114" s="118" t="s">
        <v>18</v>
      </c>
      <c r="H114" s="118" t="s">
        <v>62</v>
      </c>
      <c r="I114" s="11"/>
      <c r="J114" s="11"/>
    </row>
    <row r="115" spans="1:10">
      <c r="A115" s="11"/>
      <c r="B115" s="137" t="s">
        <v>533</v>
      </c>
      <c r="C115" s="128">
        <f>(A54+A131)*1.3</f>
        <v>58.5</v>
      </c>
      <c r="D115" s="119" t="s">
        <v>378</v>
      </c>
      <c r="E115" s="138">
        <f>E107</f>
        <v>0</v>
      </c>
      <c r="F115" s="138">
        <f>C115*E115</f>
        <v>0</v>
      </c>
      <c r="G115" s="97">
        <f>F115*1</f>
        <v>0</v>
      </c>
      <c r="H115" s="122">
        <f>G115*2</f>
        <v>0</v>
      </c>
      <c r="I115" s="11"/>
      <c r="J115" s="11"/>
    </row>
    <row r="116" spans="1:10">
      <c r="A116" s="11"/>
      <c r="B116" s="137" t="s">
        <v>381</v>
      </c>
      <c r="C116" s="128">
        <f>C96</f>
        <v>33</v>
      </c>
      <c r="D116" s="119" t="s">
        <v>378</v>
      </c>
      <c r="E116" s="138">
        <f>E108</f>
        <v>0</v>
      </c>
      <c r="F116" s="138">
        <f>C116*E116</f>
        <v>0</v>
      </c>
      <c r="G116" s="97">
        <f>F116*1</f>
        <v>0</v>
      </c>
      <c r="H116" s="122">
        <f>G116*2</f>
        <v>0</v>
      </c>
      <c r="I116" s="11"/>
      <c r="J116" s="11"/>
    </row>
    <row r="117" spans="1:10">
      <c r="A117" s="11"/>
      <c r="B117" s="137" t="s">
        <v>386</v>
      </c>
      <c r="C117" s="119">
        <v>7712</v>
      </c>
      <c r="D117" s="119" t="s">
        <v>378</v>
      </c>
      <c r="E117" s="138">
        <f>E109</f>
        <v>0</v>
      </c>
      <c r="F117" s="138">
        <f>C117*E117</f>
        <v>0</v>
      </c>
      <c r="G117" s="97">
        <f>F117*1</f>
        <v>0</v>
      </c>
      <c r="H117" s="122">
        <f>G117*2</f>
        <v>0</v>
      </c>
      <c r="I117" s="11"/>
      <c r="J117" s="11"/>
    </row>
    <row r="118" spans="1:10">
      <c r="A118" s="11"/>
      <c r="B118" s="318" t="s">
        <v>495</v>
      </c>
      <c r="C118" s="318"/>
      <c r="D118" s="318"/>
      <c r="E118" s="318"/>
      <c r="F118" s="318"/>
      <c r="G118" s="135">
        <f>SUM(G115:G117)</f>
        <v>0</v>
      </c>
      <c r="H118" s="135">
        <f>SUM(H115:H117)</f>
        <v>0</v>
      </c>
      <c r="I118" s="11"/>
      <c r="J118" s="11"/>
    </row>
    <row r="119" spans="1:10">
      <c r="A119" s="340" t="s">
        <v>482</v>
      </c>
      <c r="B119" s="340"/>
      <c r="C119" s="340"/>
      <c r="D119" s="340"/>
      <c r="E119" s="340"/>
      <c r="F119" s="340"/>
      <c r="G119" s="340"/>
      <c r="H119" s="340"/>
      <c r="I119" s="340"/>
      <c r="J119" s="11"/>
    </row>
    <row r="120" spans="1:10" ht="15" customHeight="1">
      <c r="A120" s="319" t="s">
        <v>483</v>
      </c>
      <c r="B120" s="319"/>
      <c r="C120" s="319"/>
      <c r="D120" s="319"/>
      <c r="E120" s="319"/>
      <c r="F120" s="319"/>
      <c r="G120" s="319"/>
      <c r="H120" s="319"/>
      <c r="I120" s="319"/>
      <c r="J120" s="11"/>
    </row>
    <row r="121" spans="1:10" ht="30">
      <c r="A121" s="48" t="s">
        <v>0</v>
      </c>
      <c r="B121" s="48" t="s">
        <v>10</v>
      </c>
      <c r="C121" s="114" t="s">
        <v>388</v>
      </c>
      <c r="D121" s="41" t="s">
        <v>377</v>
      </c>
      <c r="E121" s="40" t="s">
        <v>534</v>
      </c>
      <c r="F121" s="41" t="s">
        <v>17</v>
      </c>
      <c r="G121" s="40" t="s">
        <v>14</v>
      </c>
      <c r="H121" s="40" t="s">
        <v>18</v>
      </c>
      <c r="I121" s="40" t="s">
        <v>62</v>
      </c>
      <c r="J121" s="11"/>
    </row>
    <row r="122" spans="1:10">
      <c r="A122" s="29">
        <v>10</v>
      </c>
      <c r="B122" s="49" t="s">
        <v>409</v>
      </c>
      <c r="C122" s="50">
        <v>0</v>
      </c>
      <c r="D122" s="50">
        <v>0</v>
      </c>
      <c r="E122" s="136">
        <v>0</v>
      </c>
      <c r="F122" s="50">
        <f>SUM(C122:E122)</f>
        <v>0</v>
      </c>
      <c r="G122" s="50">
        <f>A122*F122</f>
        <v>0</v>
      </c>
      <c r="H122" s="50">
        <f>G122*12</f>
        <v>0</v>
      </c>
      <c r="I122" s="50">
        <f>H122*2</f>
        <v>0</v>
      </c>
      <c r="J122" s="11"/>
    </row>
    <row r="123" spans="1:10">
      <c r="A123" s="29">
        <v>2</v>
      </c>
      <c r="B123" s="49" t="s">
        <v>410</v>
      </c>
      <c r="C123" s="50">
        <v>0</v>
      </c>
      <c r="D123" s="50">
        <f>(C123*0.2)</f>
        <v>0</v>
      </c>
      <c r="E123" s="136">
        <v>0</v>
      </c>
      <c r="F123" s="50">
        <f>SUM(C123:E123)</f>
        <v>0</v>
      </c>
      <c r="G123" s="50">
        <f>A123*F123</f>
        <v>0</v>
      </c>
      <c r="H123" s="50">
        <f>G123*12</f>
        <v>0</v>
      </c>
      <c r="I123" s="50">
        <f>H123*2</f>
        <v>0</v>
      </c>
      <c r="J123" s="11"/>
    </row>
    <row r="124" spans="1:10">
      <c r="A124" s="72">
        <f>SUM(A122:A123)</f>
        <v>12</v>
      </c>
      <c r="B124" s="320" t="s">
        <v>495</v>
      </c>
      <c r="C124" s="320"/>
      <c r="D124" s="320"/>
      <c r="E124" s="320"/>
      <c r="F124" s="320"/>
      <c r="G124" s="51">
        <f>SUM(G122:G123)</f>
        <v>0</v>
      </c>
      <c r="H124" s="51">
        <f>SUM(H122:H123)</f>
        <v>0</v>
      </c>
      <c r="I124" s="51">
        <f>SUM(I122:I123)</f>
        <v>0</v>
      </c>
      <c r="J124" s="11"/>
    </row>
    <row r="125" spans="1:10">
      <c r="J125" s="11"/>
    </row>
    <row r="126" spans="1:10">
      <c r="A126" s="340" t="s">
        <v>482</v>
      </c>
      <c r="B126" s="340"/>
      <c r="C126" s="340"/>
      <c r="D126" s="340"/>
      <c r="E126" s="340"/>
      <c r="F126" s="340"/>
      <c r="G126" s="340"/>
      <c r="H126" s="340"/>
      <c r="I126" s="340"/>
      <c r="J126" s="11"/>
    </row>
    <row r="127" spans="1:10">
      <c r="A127" s="319" t="s">
        <v>484</v>
      </c>
      <c r="B127" s="319"/>
      <c r="C127" s="319"/>
      <c r="D127" s="319"/>
      <c r="E127" s="319"/>
      <c r="F127" s="319"/>
      <c r="G127" s="319"/>
      <c r="H127" s="319"/>
      <c r="I127" s="319"/>
      <c r="J127" s="11"/>
    </row>
    <row r="128" spans="1:10" ht="30">
      <c r="A128" s="48" t="s">
        <v>0</v>
      </c>
      <c r="B128" s="48" t="s">
        <v>10</v>
      </c>
      <c r="C128" s="171" t="s">
        <v>388</v>
      </c>
      <c r="D128" s="171" t="s">
        <v>377</v>
      </c>
      <c r="E128" s="216" t="s">
        <v>534</v>
      </c>
      <c r="F128" s="171" t="s">
        <v>17</v>
      </c>
      <c r="G128" s="40" t="s">
        <v>14</v>
      </c>
      <c r="H128" s="40" t="s">
        <v>18</v>
      </c>
      <c r="I128" s="40" t="s">
        <v>62</v>
      </c>
      <c r="J128" s="11"/>
    </row>
    <row r="129" spans="1:15">
      <c r="A129" s="29">
        <v>10</v>
      </c>
      <c r="B129" s="49" t="s">
        <v>414</v>
      </c>
      <c r="C129" s="50">
        <v>0</v>
      </c>
      <c r="D129" s="50">
        <v>0</v>
      </c>
      <c r="E129" s="136">
        <v>0</v>
      </c>
      <c r="F129" s="50">
        <f>SUM(C129:E129)</f>
        <v>0</v>
      </c>
      <c r="G129" s="50">
        <f>A129*F129</f>
        <v>0</v>
      </c>
      <c r="H129" s="50">
        <f>G129*12</f>
        <v>0</v>
      </c>
      <c r="I129" s="50">
        <f>H129*2</f>
        <v>0</v>
      </c>
      <c r="J129" s="11"/>
    </row>
    <row r="130" spans="1:15">
      <c r="A130" s="29">
        <v>2</v>
      </c>
      <c r="B130" s="49" t="s">
        <v>415</v>
      </c>
      <c r="C130" s="50">
        <v>0</v>
      </c>
      <c r="D130" s="50">
        <f>(C130*0.2)</f>
        <v>0</v>
      </c>
      <c r="E130" s="136">
        <v>0</v>
      </c>
      <c r="F130" s="50">
        <f>SUM(C130:E130)</f>
        <v>0</v>
      </c>
      <c r="G130" s="50">
        <f>A130*F130</f>
        <v>0</v>
      </c>
      <c r="H130" s="50">
        <f>G130*12</f>
        <v>0</v>
      </c>
      <c r="I130" s="50">
        <f>H130*2</f>
        <v>0</v>
      </c>
      <c r="J130" s="11"/>
    </row>
    <row r="131" spans="1:15">
      <c r="A131" s="72">
        <f>SUM(A129:A130)</f>
        <v>12</v>
      </c>
      <c r="B131" s="320" t="s">
        <v>495</v>
      </c>
      <c r="C131" s="320"/>
      <c r="D131" s="320"/>
      <c r="E131" s="320"/>
      <c r="F131" s="320"/>
      <c r="G131" s="51">
        <f>SUM(G129:G130)</f>
        <v>0</v>
      </c>
      <c r="H131" s="51">
        <f>SUM(H129:H130)</f>
        <v>0</v>
      </c>
      <c r="I131" s="51">
        <f>SUM(I129:I130)</f>
        <v>0</v>
      </c>
      <c r="J131" s="11"/>
    </row>
    <row r="132" spans="1:15">
      <c r="J132" s="11"/>
    </row>
    <row r="133" spans="1:15">
      <c r="A133" s="309" t="s">
        <v>485</v>
      </c>
      <c r="B133" s="309"/>
      <c r="C133" s="309"/>
      <c r="D133" s="309"/>
      <c r="E133" s="309"/>
      <c r="F133" s="309"/>
      <c r="G133" s="309"/>
      <c r="H133" s="309"/>
      <c r="I133" s="309"/>
      <c r="J133" s="11"/>
      <c r="K133" s="351" t="s">
        <v>547</v>
      </c>
      <c r="L133" s="351"/>
    </row>
    <row r="134" spans="1:15">
      <c r="A134" s="291" t="s">
        <v>486</v>
      </c>
      <c r="B134" s="292"/>
      <c r="C134" s="292"/>
      <c r="D134" s="292"/>
      <c r="E134" s="292"/>
      <c r="F134" s="292"/>
      <c r="G134" s="292"/>
      <c r="H134" s="292"/>
      <c r="I134" s="293"/>
      <c r="J134" s="11"/>
      <c r="K134" s="228" t="s">
        <v>548</v>
      </c>
      <c r="L134" s="80">
        <v>6034</v>
      </c>
    </row>
    <row r="135" spans="1:15">
      <c r="A135" s="80" t="s">
        <v>2</v>
      </c>
      <c r="B135" s="41" t="s">
        <v>56</v>
      </c>
      <c r="C135" s="225" t="s">
        <v>546</v>
      </c>
      <c r="D135" s="41" t="s">
        <v>1</v>
      </c>
      <c r="E135" s="300" t="s">
        <v>63</v>
      </c>
      <c r="F135" s="300"/>
      <c r="G135" s="41" t="s">
        <v>8</v>
      </c>
      <c r="H135" s="41" t="s">
        <v>18</v>
      </c>
      <c r="I135" s="74" t="s">
        <v>62</v>
      </c>
      <c r="J135" s="11"/>
      <c r="K135" s="229" t="s">
        <v>549</v>
      </c>
      <c r="L135" s="80">
        <v>7032</v>
      </c>
    </row>
    <row r="136" spans="1:15" ht="72">
      <c r="A136" s="53">
        <v>1</v>
      </c>
      <c r="B136" s="54" t="s">
        <v>91</v>
      </c>
      <c r="C136" s="57">
        <v>16</v>
      </c>
      <c r="D136" s="55" t="s">
        <v>55</v>
      </c>
      <c r="E136" s="301" t="s">
        <v>416</v>
      </c>
      <c r="F136" s="301"/>
      <c r="G136" s="59">
        <v>0</v>
      </c>
      <c r="H136" s="60">
        <f>I136/2</f>
        <v>0</v>
      </c>
      <c r="I136" s="60">
        <f>C136*G136</f>
        <v>0</v>
      </c>
      <c r="J136" s="11"/>
      <c r="K136" s="62"/>
      <c r="L136" s="63"/>
      <c r="M136" s="64"/>
      <c r="N136" s="64"/>
      <c r="O136" s="64"/>
    </row>
    <row r="137" spans="1:15" ht="60">
      <c r="A137" s="53">
        <f>A136+1</f>
        <v>2</v>
      </c>
      <c r="B137" s="54" t="s">
        <v>93</v>
      </c>
      <c r="C137" s="57">
        <v>16</v>
      </c>
      <c r="D137" s="55" t="s">
        <v>64</v>
      </c>
      <c r="E137" s="301" t="s">
        <v>94</v>
      </c>
      <c r="F137" s="301"/>
      <c r="G137" s="59">
        <v>0</v>
      </c>
      <c r="H137" s="60">
        <f t="shared" ref="H137:H140" si="19">I137/2</f>
        <v>0</v>
      </c>
      <c r="I137" s="60">
        <f t="shared" ref="I137:I140" si="20">C137*G137</f>
        <v>0</v>
      </c>
      <c r="J137" s="11"/>
      <c r="K137" s="62"/>
      <c r="L137" s="63"/>
      <c r="M137" s="64"/>
      <c r="N137" s="64"/>
      <c r="O137" s="64"/>
    </row>
    <row r="138" spans="1:15" ht="60">
      <c r="A138" s="53">
        <f>A137+1</f>
        <v>3</v>
      </c>
      <c r="B138" s="54" t="s">
        <v>84</v>
      </c>
      <c r="C138" s="57">
        <v>16</v>
      </c>
      <c r="D138" s="55" t="s">
        <v>64</v>
      </c>
      <c r="E138" s="301" t="s">
        <v>85</v>
      </c>
      <c r="F138" s="301"/>
      <c r="G138" s="59">
        <v>0</v>
      </c>
      <c r="H138" s="60">
        <f t="shared" si="19"/>
        <v>0</v>
      </c>
      <c r="I138" s="60">
        <f t="shared" si="20"/>
        <v>0</v>
      </c>
      <c r="J138" s="11"/>
      <c r="K138" s="62"/>
      <c r="L138" s="63"/>
      <c r="M138" s="64"/>
      <c r="N138" s="64"/>
      <c r="O138" s="64"/>
    </row>
    <row r="139" spans="1:15" ht="72">
      <c r="A139" s="53">
        <f>A138+1</f>
        <v>4</v>
      </c>
      <c r="B139" s="54" t="s">
        <v>96</v>
      </c>
      <c r="C139" s="57">
        <v>16</v>
      </c>
      <c r="D139" s="55" t="s">
        <v>64</v>
      </c>
      <c r="E139" s="301" t="s">
        <v>97</v>
      </c>
      <c r="F139" s="301"/>
      <c r="G139" s="59">
        <v>0</v>
      </c>
      <c r="H139" s="60">
        <f t="shared" si="19"/>
        <v>0</v>
      </c>
      <c r="I139" s="60">
        <f t="shared" si="20"/>
        <v>0</v>
      </c>
      <c r="J139" s="11"/>
      <c r="K139" s="62"/>
      <c r="L139" s="63"/>
      <c r="M139" s="64"/>
      <c r="N139" s="64"/>
      <c r="O139" s="64"/>
    </row>
    <row r="140" spans="1:15" ht="48" customHeight="1">
      <c r="A140" s="53">
        <f>A139+1</f>
        <v>5</v>
      </c>
      <c r="B140" s="54" t="s">
        <v>100</v>
      </c>
      <c r="C140" s="57">
        <v>16</v>
      </c>
      <c r="D140" s="55" t="s">
        <v>55</v>
      </c>
      <c r="E140" s="301" t="s">
        <v>102</v>
      </c>
      <c r="F140" s="301"/>
      <c r="G140" s="59">
        <v>0</v>
      </c>
      <c r="H140" s="60">
        <f t="shared" si="19"/>
        <v>0</v>
      </c>
      <c r="I140" s="60">
        <f t="shared" si="20"/>
        <v>0</v>
      </c>
      <c r="J140" s="11"/>
      <c r="K140" s="62"/>
      <c r="L140" s="63"/>
      <c r="M140" s="64"/>
      <c r="N140" s="64"/>
      <c r="O140" s="64"/>
    </row>
    <row r="141" spans="1:15">
      <c r="A141" s="314" t="s">
        <v>495</v>
      </c>
      <c r="B141" s="314"/>
      <c r="C141" s="314"/>
      <c r="D141" s="314"/>
      <c r="E141" s="314"/>
      <c r="F141" s="314"/>
      <c r="G141" s="314"/>
      <c r="H141" s="65">
        <f>SUM(H136:H140)</f>
        <v>0</v>
      </c>
      <c r="I141" s="65">
        <f>SUM(I136:I140)</f>
        <v>0</v>
      </c>
      <c r="J141" s="11"/>
    </row>
    <row r="142" spans="1:15">
      <c r="A142" s="309" t="s">
        <v>485</v>
      </c>
      <c r="B142" s="309"/>
      <c r="C142" s="309"/>
      <c r="D142" s="309"/>
      <c r="E142" s="309"/>
      <c r="F142" s="309"/>
      <c r="G142" s="309"/>
      <c r="H142" s="309"/>
      <c r="I142" s="309"/>
      <c r="J142" s="11"/>
    </row>
    <row r="143" spans="1:15">
      <c r="A143" s="302" t="s">
        <v>487</v>
      </c>
      <c r="B143" s="302"/>
      <c r="C143" s="302"/>
      <c r="D143" s="302"/>
      <c r="E143" s="302"/>
      <c r="F143" s="302"/>
      <c r="G143" s="302"/>
      <c r="H143" s="302"/>
      <c r="I143" s="302"/>
      <c r="J143" s="11"/>
    </row>
    <row r="144" spans="1:15">
      <c r="A144" s="80" t="s">
        <v>2</v>
      </c>
      <c r="B144" s="171" t="s">
        <v>56</v>
      </c>
      <c r="C144" s="225" t="s">
        <v>546</v>
      </c>
      <c r="D144" s="171" t="s">
        <v>1</v>
      </c>
      <c r="E144" s="300" t="s">
        <v>63</v>
      </c>
      <c r="F144" s="300"/>
      <c r="G144" s="171" t="s">
        <v>8</v>
      </c>
      <c r="H144" s="171" t="s">
        <v>18</v>
      </c>
      <c r="I144" s="74" t="s">
        <v>62</v>
      </c>
      <c r="J144" s="11"/>
    </row>
    <row r="145" spans="1:11" ht="72">
      <c r="A145" s="53">
        <v>1</v>
      </c>
      <c r="B145" s="54" t="s">
        <v>91</v>
      </c>
      <c r="C145" s="57">
        <v>16</v>
      </c>
      <c r="D145" s="55" t="s">
        <v>55</v>
      </c>
      <c r="E145" s="301" t="s">
        <v>89</v>
      </c>
      <c r="F145" s="301"/>
      <c r="G145" s="59">
        <v>0</v>
      </c>
      <c r="H145" s="60">
        <f>I145/2</f>
        <v>0</v>
      </c>
      <c r="I145" s="60">
        <f>C145*G145</f>
        <v>0</v>
      </c>
      <c r="J145" s="11"/>
    </row>
    <row r="146" spans="1:11" ht="60">
      <c r="A146" s="53">
        <f>A145+1</f>
        <v>2</v>
      </c>
      <c r="B146" s="54" t="s">
        <v>93</v>
      </c>
      <c r="C146" s="57">
        <v>16</v>
      </c>
      <c r="D146" s="55" t="s">
        <v>64</v>
      </c>
      <c r="E146" s="301" t="s">
        <v>94</v>
      </c>
      <c r="F146" s="301"/>
      <c r="G146" s="59">
        <v>0</v>
      </c>
      <c r="H146" s="60">
        <f t="shared" ref="H146:H149" si="21">I146/2</f>
        <v>0</v>
      </c>
      <c r="I146" s="60">
        <f t="shared" ref="I146:I149" si="22">C146*G146</f>
        <v>0</v>
      </c>
      <c r="J146" s="11"/>
    </row>
    <row r="147" spans="1:11" ht="60">
      <c r="A147" s="53">
        <f t="shared" ref="A147:A149" si="23">A146+1</f>
        <v>3</v>
      </c>
      <c r="B147" s="54" t="s">
        <v>84</v>
      </c>
      <c r="C147" s="57">
        <v>16</v>
      </c>
      <c r="D147" s="55" t="s">
        <v>64</v>
      </c>
      <c r="E147" s="301" t="s">
        <v>85</v>
      </c>
      <c r="F147" s="301"/>
      <c r="G147" s="59">
        <v>0</v>
      </c>
      <c r="H147" s="60">
        <f t="shared" si="21"/>
        <v>0</v>
      </c>
      <c r="I147" s="60">
        <f t="shared" si="22"/>
        <v>0</v>
      </c>
      <c r="J147" s="11"/>
    </row>
    <row r="148" spans="1:11" ht="72">
      <c r="A148" s="53">
        <f t="shared" si="23"/>
        <v>4</v>
      </c>
      <c r="B148" s="54" t="s">
        <v>96</v>
      </c>
      <c r="C148" s="57">
        <v>16</v>
      </c>
      <c r="D148" s="55" t="s">
        <v>64</v>
      </c>
      <c r="E148" s="301" t="s">
        <v>97</v>
      </c>
      <c r="F148" s="301"/>
      <c r="G148" s="59">
        <v>0</v>
      </c>
      <c r="H148" s="60">
        <f t="shared" si="21"/>
        <v>0</v>
      </c>
      <c r="I148" s="60">
        <f t="shared" si="22"/>
        <v>0</v>
      </c>
      <c r="J148" s="11"/>
    </row>
    <row r="149" spans="1:11" ht="52.5" customHeight="1">
      <c r="A149" s="53">
        <f t="shared" si="23"/>
        <v>5</v>
      </c>
      <c r="B149" s="54" t="s">
        <v>100</v>
      </c>
      <c r="C149" s="57">
        <v>16</v>
      </c>
      <c r="D149" s="55" t="s">
        <v>55</v>
      </c>
      <c r="E149" s="301" t="s">
        <v>102</v>
      </c>
      <c r="F149" s="301"/>
      <c r="G149" s="59">
        <v>0</v>
      </c>
      <c r="H149" s="60">
        <f t="shared" si="21"/>
        <v>0</v>
      </c>
      <c r="I149" s="60">
        <f t="shared" si="22"/>
        <v>0</v>
      </c>
      <c r="J149" s="11"/>
    </row>
    <row r="150" spans="1:11">
      <c r="A150" s="266" t="s">
        <v>495</v>
      </c>
      <c r="B150" s="267"/>
      <c r="C150" s="267"/>
      <c r="D150" s="267"/>
      <c r="E150" s="267"/>
      <c r="F150" s="267"/>
      <c r="G150" s="268"/>
      <c r="H150" s="65">
        <f>SUM(H145:H149)</f>
        <v>0</v>
      </c>
      <c r="I150" s="65">
        <f>SUM(I145:I149)</f>
        <v>0</v>
      </c>
      <c r="J150" s="11"/>
    </row>
    <row r="151" spans="1:11">
      <c r="J151" s="11"/>
    </row>
    <row r="152" spans="1:11">
      <c r="J152" s="11"/>
    </row>
    <row r="153" spans="1:11">
      <c r="A153" s="309" t="s">
        <v>485</v>
      </c>
      <c r="B153" s="309"/>
      <c r="C153" s="309"/>
      <c r="D153" s="309"/>
      <c r="E153" s="309"/>
      <c r="F153" s="309"/>
      <c r="G153" s="309"/>
      <c r="H153" s="309"/>
      <c r="I153" s="309"/>
      <c r="J153" s="11"/>
    </row>
    <row r="154" spans="1:11">
      <c r="A154" s="302" t="s">
        <v>488</v>
      </c>
      <c r="B154" s="302"/>
      <c r="C154" s="302"/>
      <c r="D154" s="302"/>
      <c r="E154" s="302"/>
      <c r="F154" s="302"/>
      <c r="G154" s="302"/>
      <c r="H154" s="302"/>
      <c r="I154" s="302"/>
      <c r="J154" s="11"/>
    </row>
    <row r="155" spans="1:11">
      <c r="A155" s="80" t="s">
        <v>2</v>
      </c>
      <c r="B155" s="41" t="s">
        <v>56</v>
      </c>
      <c r="C155" s="225" t="s">
        <v>546</v>
      </c>
      <c r="D155" s="41" t="s">
        <v>1</v>
      </c>
      <c r="E155" s="300" t="s">
        <v>63</v>
      </c>
      <c r="F155" s="300"/>
      <c r="G155" s="41" t="s">
        <v>8</v>
      </c>
      <c r="H155" s="41" t="s">
        <v>18</v>
      </c>
      <c r="I155" s="74" t="s">
        <v>62</v>
      </c>
      <c r="J155" s="11"/>
    </row>
    <row r="156" spans="1:11" ht="42.75" customHeight="1">
      <c r="A156" s="53">
        <v>1</v>
      </c>
      <c r="B156" s="54" t="s">
        <v>61</v>
      </c>
      <c r="C156" s="57">
        <v>2</v>
      </c>
      <c r="D156" s="55" t="s">
        <v>64</v>
      </c>
      <c r="E156" s="301" t="s">
        <v>65</v>
      </c>
      <c r="F156" s="301"/>
      <c r="G156" s="59">
        <v>0</v>
      </c>
      <c r="H156" s="60">
        <f t="shared" ref="H156:H172" si="24">I156/2</f>
        <v>0</v>
      </c>
      <c r="I156" s="60">
        <f t="shared" ref="I156:I172" si="25">C156*G156</f>
        <v>0</v>
      </c>
      <c r="J156" s="11"/>
      <c r="K156" s="62"/>
    </row>
    <row r="157" spans="1:11" ht="36">
      <c r="A157" s="53">
        <f t="shared" ref="A157:A172" si="26">A156+1</f>
        <v>2</v>
      </c>
      <c r="B157" s="54" t="s">
        <v>57</v>
      </c>
      <c r="C157" s="57">
        <v>2</v>
      </c>
      <c r="D157" s="55" t="s">
        <v>64</v>
      </c>
      <c r="E157" s="301" t="s">
        <v>66</v>
      </c>
      <c r="F157" s="301"/>
      <c r="G157" s="59">
        <v>0</v>
      </c>
      <c r="H157" s="60">
        <f t="shared" si="24"/>
        <v>0</v>
      </c>
      <c r="I157" s="60">
        <f t="shared" si="25"/>
        <v>0</v>
      </c>
      <c r="J157" s="11"/>
      <c r="K157" s="62"/>
    </row>
    <row r="158" spans="1:11" ht="40.5">
      <c r="A158" s="53">
        <f t="shared" si="26"/>
        <v>3</v>
      </c>
      <c r="B158" s="54" t="s">
        <v>58</v>
      </c>
      <c r="C158" s="57">
        <v>24</v>
      </c>
      <c r="D158" s="55" t="s">
        <v>64</v>
      </c>
      <c r="E158" s="301" t="s">
        <v>67</v>
      </c>
      <c r="F158" s="301"/>
      <c r="G158" s="59">
        <v>0</v>
      </c>
      <c r="H158" s="60">
        <f t="shared" si="24"/>
        <v>0</v>
      </c>
      <c r="I158" s="60">
        <f t="shared" si="25"/>
        <v>0</v>
      </c>
      <c r="J158" s="11"/>
      <c r="K158" s="62"/>
    </row>
    <row r="159" spans="1:11" ht="84">
      <c r="A159" s="53">
        <f t="shared" si="26"/>
        <v>4</v>
      </c>
      <c r="B159" s="54" t="s">
        <v>59</v>
      </c>
      <c r="C159" s="57">
        <v>2</v>
      </c>
      <c r="D159" s="55" t="s">
        <v>64</v>
      </c>
      <c r="E159" s="301" t="s">
        <v>68</v>
      </c>
      <c r="F159" s="301"/>
      <c r="G159" s="59">
        <v>0</v>
      </c>
      <c r="H159" s="60">
        <f t="shared" si="24"/>
        <v>0</v>
      </c>
      <c r="I159" s="60">
        <f t="shared" si="25"/>
        <v>0</v>
      </c>
      <c r="J159" s="11"/>
      <c r="K159" s="62"/>
    </row>
    <row r="160" spans="1:11" ht="80.099999999999994" customHeight="1">
      <c r="A160" s="53">
        <f t="shared" si="26"/>
        <v>5</v>
      </c>
      <c r="B160" s="54" t="s">
        <v>83</v>
      </c>
      <c r="C160" s="57">
        <f>(($L$134*0.35)*2)</f>
        <v>4223.8</v>
      </c>
      <c r="D160" s="55" t="s">
        <v>55</v>
      </c>
      <c r="E160" s="301" t="s">
        <v>555</v>
      </c>
      <c r="F160" s="301"/>
      <c r="G160" s="59">
        <v>0</v>
      </c>
      <c r="H160" s="60">
        <f t="shared" si="24"/>
        <v>0</v>
      </c>
      <c r="I160" s="60">
        <f t="shared" si="25"/>
        <v>0</v>
      </c>
      <c r="J160" s="11"/>
      <c r="K160" s="62"/>
    </row>
    <row r="161" spans="1:11" ht="84" customHeight="1">
      <c r="A161" s="53">
        <f t="shared" si="26"/>
        <v>6</v>
      </c>
      <c r="B161" s="54" t="s">
        <v>103</v>
      </c>
      <c r="C161" s="57">
        <f t="shared" ref="C161:C163" si="27">(($L$134*0.35)*2)</f>
        <v>4223.8</v>
      </c>
      <c r="D161" s="55" t="s">
        <v>55</v>
      </c>
      <c r="E161" s="301" t="s">
        <v>556</v>
      </c>
      <c r="F161" s="301"/>
      <c r="G161" s="59">
        <v>0</v>
      </c>
      <c r="H161" s="60">
        <f t="shared" si="24"/>
        <v>0</v>
      </c>
      <c r="I161" s="60">
        <f t="shared" si="25"/>
        <v>0</v>
      </c>
      <c r="J161" s="11"/>
      <c r="K161" s="62"/>
    </row>
    <row r="162" spans="1:11" ht="80.099999999999994" customHeight="1">
      <c r="A162" s="53">
        <f t="shared" si="26"/>
        <v>7</v>
      </c>
      <c r="B162" s="54" t="s">
        <v>104</v>
      </c>
      <c r="C162" s="57">
        <f t="shared" si="27"/>
        <v>4223.8</v>
      </c>
      <c r="D162" s="55" t="s">
        <v>64</v>
      </c>
      <c r="E162" s="301" t="s">
        <v>557</v>
      </c>
      <c r="F162" s="301"/>
      <c r="G162" s="59">
        <v>0</v>
      </c>
      <c r="H162" s="60">
        <f t="shared" si="24"/>
        <v>0</v>
      </c>
      <c r="I162" s="60">
        <f t="shared" si="25"/>
        <v>0</v>
      </c>
      <c r="J162" s="11"/>
      <c r="K162" s="62"/>
    </row>
    <row r="163" spans="1:11" ht="86.25" customHeight="1">
      <c r="A163" s="53">
        <f t="shared" si="26"/>
        <v>8</v>
      </c>
      <c r="B163" s="54" t="s">
        <v>105</v>
      </c>
      <c r="C163" s="57">
        <f t="shared" si="27"/>
        <v>4223.8</v>
      </c>
      <c r="D163" s="55" t="s">
        <v>64</v>
      </c>
      <c r="E163" s="301" t="s">
        <v>558</v>
      </c>
      <c r="F163" s="301"/>
      <c r="G163" s="59">
        <v>0</v>
      </c>
      <c r="H163" s="60">
        <f t="shared" si="24"/>
        <v>0</v>
      </c>
      <c r="I163" s="60">
        <f t="shared" si="25"/>
        <v>0</v>
      </c>
      <c r="J163" s="11"/>
      <c r="K163" s="62"/>
    </row>
    <row r="164" spans="1:11" ht="80.099999999999994" customHeight="1">
      <c r="A164" s="53">
        <f t="shared" si="26"/>
        <v>9</v>
      </c>
      <c r="B164" s="68" t="s">
        <v>371</v>
      </c>
      <c r="C164" s="57">
        <f>($L$134*0.2)*2</f>
        <v>2413.6</v>
      </c>
      <c r="D164" s="55" t="s">
        <v>64</v>
      </c>
      <c r="E164" s="301" t="s">
        <v>559</v>
      </c>
      <c r="F164" s="301"/>
      <c r="G164" s="59">
        <v>0</v>
      </c>
      <c r="H164" s="60">
        <f t="shared" si="24"/>
        <v>0</v>
      </c>
      <c r="I164" s="60">
        <f t="shared" si="25"/>
        <v>0</v>
      </c>
      <c r="J164" s="11"/>
      <c r="K164" s="62"/>
    </row>
    <row r="165" spans="1:11" ht="81.75" customHeight="1">
      <c r="A165" s="53">
        <f t="shared" si="26"/>
        <v>10</v>
      </c>
      <c r="B165" s="68" t="s">
        <v>370</v>
      </c>
      <c r="C165" s="57">
        <f>($L$134*0.2)*2</f>
        <v>2413.6</v>
      </c>
      <c r="D165" s="55" t="s">
        <v>64</v>
      </c>
      <c r="E165" s="301" t="s">
        <v>560</v>
      </c>
      <c r="F165" s="301"/>
      <c r="G165" s="59">
        <v>0</v>
      </c>
      <c r="H165" s="60">
        <f t="shared" si="24"/>
        <v>0</v>
      </c>
      <c r="I165" s="60">
        <f t="shared" si="25"/>
        <v>0</v>
      </c>
      <c r="J165" s="11"/>
      <c r="K165" s="62"/>
    </row>
    <row r="166" spans="1:11" ht="72">
      <c r="A166" s="53">
        <f t="shared" si="26"/>
        <v>11</v>
      </c>
      <c r="B166" s="54" t="s">
        <v>92</v>
      </c>
      <c r="C166" s="57">
        <v>2</v>
      </c>
      <c r="D166" s="55" t="s">
        <v>55</v>
      </c>
      <c r="E166" s="301" t="s">
        <v>90</v>
      </c>
      <c r="F166" s="301"/>
      <c r="G166" s="59">
        <v>0</v>
      </c>
      <c r="H166" s="60">
        <f t="shared" si="24"/>
        <v>0</v>
      </c>
      <c r="I166" s="60">
        <f t="shared" si="25"/>
        <v>0</v>
      </c>
      <c r="J166" s="11"/>
      <c r="K166" s="62"/>
    </row>
    <row r="167" spans="1:11" ht="60">
      <c r="A167" s="53">
        <f t="shared" si="26"/>
        <v>12</v>
      </c>
      <c r="B167" s="54" t="s">
        <v>95</v>
      </c>
      <c r="C167" s="57">
        <v>2</v>
      </c>
      <c r="D167" s="55" t="s">
        <v>64</v>
      </c>
      <c r="E167" s="301" t="s">
        <v>69</v>
      </c>
      <c r="F167" s="301"/>
      <c r="G167" s="59">
        <v>0</v>
      </c>
      <c r="H167" s="60">
        <f t="shared" si="24"/>
        <v>0</v>
      </c>
      <c r="I167" s="60">
        <f t="shared" si="25"/>
        <v>0</v>
      </c>
      <c r="J167" s="11"/>
      <c r="K167" s="62"/>
    </row>
    <row r="168" spans="1:11" ht="60">
      <c r="A168" s="53">
        <f t="shared" si="26"/>
        <v>13</v>
      </c>
      <c r="B168" s="54" t="s">
        <v>86</v>
      </c>
      <c r="C168" s="57">
        <v>2</v>
      </c>
      <c r="D168" s="55" t="s">
        <v>64</v>
      </c>
      <c r="E168" s="301" t="s">
        <v>87</v>
      </c>
      <c r="F168" s="301"/>
      <c r="G168" s="59">
        <v>0</v>
      </c>
      <c r="H168" s="60">
        <f t="shared" si="24"/>
        <v>0</v>
      </c>
      <c r="I168" s="60">
        <f t="shared" si="25"/>
        <v>0</v>
      </c>
      <c r="J168" s="11"/>
      <c r="K168" s="62"/>
    </row>
    <row r="169" spans="1:11" ht="72">
      <c r="A169" s="53">
        <f t="shared" si="26"/>
        <v>14</v>
      </c>
      <c r="B169" s="54" t="s">
        <v>98</v>
      </c>
      <c r="C169" s="57">
        <v>2</v>
      </c>
      <c r="D169" s="55" t="s">
        <v>64</v>
      </c>
      <c r="E169" s="301" t="s">
        <v>99</v>
      </c>
      <c r="F169" s="301"/>
      <c r="G169" s="59">
        <v>0</v>
      </c>
      <c r="H169" s="60">
        <f t="shared" si="24"/>
        <v>0</v>
      </c>
      <c r="I169" s="60">
        <f t="shared" si="25"/>
        <v>0</v>
      </c>
      <c r="J169" s="11"/>
      <c r="K169" s="62"/>
    </row>
    <row r="170" spans="1:11" ht="42" customHeight="1">
      <c r="A170" s="53">
        <f t="shared" si="26"/>
        <v>15</v>
      </c>
      <c r="B170" s="54" t="s">
        <v>101</v>
      </c>
      <c r="C170" s="57">
        <v>2</v>
      </c>
      <c r="D170" s="55" t="s">
        <v>55</v>
      </c>
      <c r="E170" s="301" t="s">
        <v>70</v>
      </c>
      <c r="F170" s="301"/>
      <c r="G170" s="59">
        <v>0</v>
      </c>
      <c r="H170" s="60">
        <f t="shared" si="24"/>
        <v>0</v>
      </c>
      <c r="I170" s="60">
        <f t="shared" si="25"/>
        <v>0</v>
      </c>
      <c r="J170" s="11"/>
      <c r="K170" s="62"/>
    </row>
    <row r="171" spans="1:11" ht="42" customHeight="1">
      <c r="A171" s="53">
        <f t="shared" si="26"/>
        <v>16</v>
      </c>
      <c r="B171" s="145" t="s">
        <v>513</v>
      </c>
      <c r="C171" s="148">
        <v>10</v>
      </c>
      <c r="D171" s="55" t="s">
        <v>55</v>
      </c>
      <c r="E171" s="301" t="s">
        <v>395</v>
      </c>
      <c r="F171" s="301"/>
      <c r="G171" s="59">
        <v>0</v>
      </c>
      <c r="H171" s="60">
        <f t="shared" si="24"/>
        <v>0</v>
      </c>
      <c r="I171" s="60">
        <f t="shared" si="25"/>
        <v>0</v>
      </c>
      <c r="J171" s="11"/>
      <c r="K171" s="62"/>
    </row>
    <row r="172" spans="1:11" ht="38.25" customHeight="1">
      <c r="A172" s="53">
        <f t="shared" si="26"/>
        <v>17</v>
      </c>
      <c r="B172" s="68" t="s">
        <v>60</v>
      </c>
      <c r="C172" s="57">
        <v>6</v>
      </c>
      <c r="D172" s="55" t="s">
        <v>64</v>
      </c>
      <c r="E172" s="301" t="s">
        <v>71</v>
      </c>
      <c r="F172" s="301"/>
      <c r="G172" s="59">
        <v>0</v>
      </c>
      <c r="H172" s="60">
        <f t="shared" si="24"/>
        <v>0</v>
      </c>
      <c r="I172" s="60">
        <f t="shared" si="25"/>
        <v>0</v>
      </c>
      <c r="J172" s="11"/>
      <c r="K172" s="62"/>
    </row>
    <row r="173" spans="1:11">
      <c r="A173" s="266" t="s">
        <v>495</v>
      </c>
      <c r="B173" s="267"/>
      <c r="C173" s="267"/>
      <c r="D173" s="267"/>
      <c r="E173" s="267"/>
      <c r="F173" s="267"/>
      <c r="G173" s="268"/>
      <c r="H173" s="65">
        <f>SUM(H156:H172)</f>
        <v>0</v>
      </c>
      <c r="I173" s="65">
        <f>SUM(I156:I172)</f>
        <v>0</v>
      </c>
      <c r="J173" s="11"/>
      <c r="K173" s="1"/>
    </row>
    <row r="174" spans="1:11">
      <c r="A174" s="37"/>
      <c r="B174" s="67"/>
      <c r="C174" s="67"/>
      <c r="D174" s="67"/>
      <c r="E174" s="67"/>
      <c r="F174" s="67"/>
      <c r="G174" s="67"/>
      <c r="H174" s="67"/>
      <c r="J174" s="11"/>
    </row>
    <row r="175" spans="1:11">
      <c r="A175" s="37"/>
      <c r="B175" s="67"/>
      <c r="C175" s="67"/>
      <c r="D175" s="67"/>
      <c r="E175" s="67"/>
      <c r="F175" s="67"/>
      <c r="G175" s="67"/>
      <c r="H175" s="67"/>
      <c r="J175" s="11"/>
    </row>
    <row r="176" spans="1:11">
      <c r="A176" s="309" t="s">
        <v>485</v>
      </c>
      <c r="B176" s="309"/>
      <c r="C176" s="309"/>
      <c r="D176" s="309"/>
      <c r="E176" s="309"/>
      <c r="F176" s="309"/>
      <c r="G176" s="309"/>
      <c r="H176" s="309"/>
      <c r="I176" s="309"/>
      <c r="J176" s="11"/>
    </row>
    <row r="177" spans="1:10">
      <c r="A177" s="302" t="s">
        <v>499</v>
      </c>
      <c r="B177" s="302"/>
      <c r="C177" s="302"/>
      <c r="D177" s="302"/>
      <c r="E177" s="302"/>
      <c r="F177" s="302"/>
      <c r="G177" s="302"/>
      <c r="H177" s="302"/>
      <c r="I177" s="302"/>
      <c r="J177" s="11"/>
    </row>
    <row r="178" spans="1:10">
      <c r="A178" s="80" t="s">
        <v>2</v>
      </c>
      <c r="B178" s="171" t="s">
        <v>56</v>
      </c>
      <c r="C178" s="225" t="s">
        <v>546</v>
      </c>
      <c r="D178" s="171" t="s">
        <v>1</v>
      </c>
      <c r="E178" s="300" t="s">
        <v>63</v>
      </c>
      <c r="F178" s="300"/>
      <c r="G178" s="171" t="s">
        <v>8</v>
      </c>
      <c r="H178" s="171" t="s">
        <v>18</v>
      </c>
      <c r="I178" s="74" t="s">
        <v>62</v>
      </c>
      <c r="J178" s="11"/>
    </row>
    <row r="179" spans="1:10" ht="24">
      <c r="A179" s="53">
        <v>1</v>
      </c>
      <c r="B179" s="54" t="s">
        <v>61</v>
      </c>
      <c r="C179" s="57">
        <v>2</v>
      </c>
      <c r="D179" s="55" t="s">
        <v>64</v>
      </c>
      <c r="E179" s="301" t="s">
        <v>65</v>
      </c>
      <c r="F179" s="301"/>
      <c r="G179" s="59">
        <v>0</v>
      </c>
      <c r="H179" s="60">
        <f t="shared" ref="H179:H195" si="28">I179/2</f>
        <v>0</v>
      </c>
      <c r="I179" s="60">
        <f t="shared" ref="I179:I195" si="29">C179*G179</f>
        <v>0</v>
      </c>
      <c r="J179" s="11"/>
    </row>
    <row r="180" spans="1:10" ht="36">
      <c r="A180" s="53">
        <f t="shared" ref="A180:A195" si="30">A179+1</f>
        <v>2</v>
      </c>
      <c r="B180" s="54" t="s">
        <v>57</v>
      </c>
      <c r="C180" s="57">
        <v>2</v>
      </c>
      <c r="D180" s="55" t="s">
        <v>64</v>
      </c>
      <c r="E180" s="301" t="s">
        <v>66</v>
      </c>
      <c r="F180" s="301"/>
      <c r="G180" s="59">
        <v>0</v>
      </c>
      <c r="H180" s="60">
        <f t="shared" si="28"/>
        <v>0</v>
      </c>
      <c r="I180" s="60">
        <f t="shared" si="29"/>
        <v>0</v>
      </c>
      <c r="J180" s="11"/>
    </row>
    <row r="181" spans="1:10" ht="40.5">
      <c r="A181" s="53">
        <f t="shared" si="30"/>
        <v>3</v>
      </c>
      <c r="B181" s="54" t="s">
        <v>58</v>
      </c>
      <c r="C181" s="57">
        <v>24</v>
      </c>
      <c r="D181" s="55" t="s">
        <v>64</v>
      </c>
      <c r="E181" s="301" t="s">
        <v>67</v>
      </c>
      <c r="F181" s="301"/>
      <c r="G181" s="59">
        <v>0</v>
      </c>
      <c r="H181" s="60">
        <f t="shared" si="28"/>
        <v>0</v>
      </c>
      <c r="I181" s="60">
        <f t="shared" si="29"/>
        <v>0</v>
      </c>
      <c r="J181" s="11"/>
    </row>
    <row r="182" spans="1:10" ht="84">
      <c r="A182" s="53">
        <f t="shared" si="30"/>
        <v>4</v>
      </c>
      <c r="B182" s="54" t="s">
        <v>59</v>
      </c>
      <c r="C182" s="57">
        <v>2</v>
      </c>
      <c r="D182" s="55" t="s">
        <v>64</v>
      </c>
      <c r="E182" s="301" t="s">
        <v>68</v>
      </c>
      <c r="F182" s="301"/>
      <c r="G182" s="59">
        <v>0</v>
      </c>
      <c r="H182" s="60">
        <f t="shared" si="28"/>
        <v>0</v>
      </c>
      <c r="I182" s="60">
        <f t="shared" si="29"/>
        <v>0</v>
      </c>
      <c r="J182" s="11"/>
    </row>
    <row r="183" spans="1:10" ht="81.95" customHeight="1">
      <c r="A183" s="53">
        <f t="shared" si="30"/>
        <v>5</v>
      </c>
      <c r="B183" s="54" t="s">
        <v>83</v>
      </c>
      <c r="C183" s="57">
        <f>($L$135*0.35)*2</f>
        <v>4922.3999999999996</v>
      </c>
      <c r="D183" s="55" t="s">
        <v>55</v>
      </c>
      <c r="E183" s="301" t="s">
        <v>535</v>
      </c>
      <c r="F183" s="301"/>
      <c r="G183" s="59">
        <v>0</v>
      </c>
      <c r="H183" s="60">
        <f t="shared" si="28"/>
        <v>0</v>
      </c>
      <c r="I183" s="60">
        <f t="shared" si="29"/>
        <v>0</v>
      </c>
      <c r="J183" s="11"/>
    </row>
    <row r="184" spans="1:10" ht="81.95" customHeight="1">
      <c r="A184" s="53">
        <f t="shared" si="30"/>
        <v>6</v>
      </c>
      <c r="B184" s="54" t="s">
        <v>103</v>
      </c>
      <c r="C184" s="57">
        <f>($L$135*0.35)*2</f>
        <v>4922.3999999999996</v>
      </c>
      <c r="D184" s="55" t="s">
        <v>55</v>
      </c>
      <c r="E184" s="301" t="s">
        <v>536</v>
      </c>
      <c r="F184" s="301"/>
      <c r="G184" s="59">
        <v>0</v>
      </c>
      <c r="H184" s="60">
        <f t="shared" si="28"/>
        <v>0</v>
      </c>
      <c r="I184" s="60">
        <f t="shared" si="29"/>
        <v>0</v>
      </c>
      <c r="J184" s="11"/>
    </row>
    <row r="185" spans="1:10" ht="81.95" customHeight="1">
      <c r="A185" s="53">
        <f t="shared" si="30"/>
        <v>7</v>
      </c>
      <c r="B185" s="54" t="s">
        <v>104</v>
      </c>
      <c r="C185" s="57">
        <f>($L$135*0.35)*2</f>
        <v>4922.3999999999996</v>
      </c>
      <c r="D185" s="55" t="s">
        <v>64</v>
      </c>
      <c r="E185" s="301" t="s">
        <v>537</v>
      </c>
      <c r="F185" s="301"/>
      <c r="G185" s="59">
        <v>0</v>
      </c>
      <c r="H185" s="60">
        <f t="shared" si="28"/>
        <v>0</v>
      </c>
      <c r="I185" s="60">
        <f t="shared" si="29"/>
        <v>0</v>
      </c>
      <c r="J185" s="11"/>
    </row>
    <row r="186" spans="1:10" ht="81.95" customHeight="1">
      <c r="A186" s="53">
        <f t="shared" si="30"/>
        <v>8</v>
      </c>
      <c r="B186" s="54" t="s">
        <v>105</v>
      </c>
      <c r="C186" s="57">
        <f>($L$135*0.35)*2</f>
        <v>4922.3999999999996</v>
      </c>
      <c r="D186" s="55" t="s">
        <v>64</v>
      </c>
      <c r="E186" s="301" t="s">
        <v>538</v>
      </c>
      <c r="F186" s="301"/>
      <c r="G186" s="59">
        <v>0</v>
      </c>
      <c r="H186" s="60">
        <f t="shared" si="28"/>
        <v>0</v>
      </c>
      <c r="I186" s="60">
        <f t="shared" si="29"/>
        <v>0</v>
      </c>
      <c r="J186" s="11"/>
    </row>
    <row r="187" spans="1:10" ht="81.95" customHeight="1">
      <c r="A187" s="53">
        <f t="shared" si="30"/>
        <v>9</v>
      </c>
      <c r="B187" s="68" t="s">
        <v>371</v>
      </c>
      <c r="C187" s="57">
        <f>(($L$135*0.2)*2)-1</f>
        <v>2811.8</v>
      </c>
      <c r="D187" s="55" t="s">
        <v>64</v>
      </c>
      <c r="E187" s="301" t="s">
        <v>550</v>
      </c>
      <c r="F187" s="301"/>
      <c r="G187" s="59">
        <v>0</v>
      </c>
      <c r="H187" s="60">
        <f t="shared" si="28"/>
        <v>0</v>
      </c>
      <c r="I187" s="60">
        <f t="shared" si="29"/>
        <v>0</v>
      </c>
      <c r="J187" s="11"/>
    </row>
    <row r="188" spans="1:10" ht="81.95" customHeight="1">
      <c r="A188" s="53">
        <f t="shared" si="30"/>
        <v>10</v>
      </c>
      <c r="B188" s="68" t="s">
        <v>370</v>
      </c>
      <c r="C188" s="57">
        <f>(($L$135*0.2)*2)-1</f>
        <v>2811.8</v>
      </c>
      <c r="D188" s="55" t="s">
        <v>64</v>
      </c>
      <c r="E188" s="301" t="s">
        <v>551</v>
      </c>
      <c r="F188" s="301"/>
      <c r="G188" s="59">
        <v>0</v>
      </c>
      <c r="H188" s="60">
        <f t="shared" si="28"/>
        <v>0</v>
      </c>
      <c r="I188" s="60">
        <f t="shared" si="29"/>
        <v>0</v>
      </c>
      <c r="J188" s="11"/>
    </row>
    <row r="189" spans="1:10" ht="72">
      <c r="A189" s="53">
        <f t="shared" si="30"/>
        <v>11</v>
      </c>
      <c r="B189" s="54" t="s">
        <v>92</v>
      </c>
      <c r="C189" s="57">
        <v>2</v>
      </c>
      <c r="D189" s="55" t="s">
        <v>55</v>
      </c>
      <c r="E189" s="301" t="s">
        <v>90</v>
      </c>
      <c r="F189" s="301"/>
      <c r="G189" s="59">
        <v>0</v>
      </c>
      <c r="H189" s="60">
        <f t="shared" si="28"/>
        <v>0</v>
      </c>
      <c r="I189" s="60">
        <f t="shared" si="29"/>
        <v>0</v>
      </c>
      <c r="J189" s="11"/>
    </row>
    <row r="190" spans="1:10" ht="60">
      <c r="A190" s="53">
        <f t="shared" si="30"/>
        <v>12</v>
      </c>
      <c r="B190" s="54" t="s">
        <v>95</v>
      </c>
      <c r="C190" s="57">
        <v>2</v>
      </c>
      <c r="D190" s="55" t="s">
        <v>64</v>
      </c>
      <c r="E190" s="301" t="s">
        <v>69</v>
      </c>
      <c r="F190" s="301"/>
      <c r="G190" s="59">
        <v>0</v>
      </c>
      <c r="H190" s="60">
        <f t="shared" si="28"/>
        <v>0</v>
      </c>
      <c r="I190" s="60">
        <f t="shared" si="29"/>
        <v>0</v>
      </c>
      <c r="J190" s="11"/>
    </row>
    <row r="191" spans="1:10" ht="60">
      <c r="A191" s="53">
        <f t="shared" si="30"/>
        <v>13</v>
      </c>
      <c r="B191" s="54" t="s">
        <v>86</v>
      </c>
      <c r="C191" s="57">
        <v>2</v>
      </c>
      <c r="D191" s="55" t="s">
        <v>64</v>
      </c>
      <c r="E191" s="301" t="s">
        <v>87</v>
      </c>
      <c r="F191" s="301"/>
      <c r="G191" s="59">
        <v>0</v>
      </c>
      <c r="H191" s="60">
        <f t="shared" si="28"/>
        <v>0</v>
      </c>
      <c r="I191" s="60">
        <f t="shared" si="29"/>
        <v>0</v>
      </c>
      <c r="J191" s="11"/>
    </row>
    <row r="192" spans="1:10" ht="72">
      <c r="A192" s="53">
        <f t="shared" si="30"/>
        <v>14</v>
      </c>
      <c r="B192" s="54" t="s">
        <v>98</v>
      </c>
      <c r="C192" s="57">
        <v>2</v>
      </c>
      <c r="D192" s="55" t="s">
        <v>64</v>
      </c>
      <c r="E192" s="301" t="s">
        <v>99</v>
      </c>
      <c r="F192" s="301"/>
      <c r="G192" s="59">
        <v>0</v>
      </c>
      <c r="H192" s="60">
        <f t="shared" si="28"/>
        <v>0</v>
      </c>
      <c r="I192" s="60">
        <f t="shared" si="29"/>
        <v>0</v>
      </c>
      <c r="J192" s="11"/>
    </row>
    <row r="193" spans="1:10" ht="36">
      <c r="A193" s="53">
        <f t="shared" si="30"/>
        <v>15</v>
      </c>
      <c r="B193" s="54" t="s">
        <v>101</v>
      </c>
      <c r="C193" s="57">
        <v>2</v>
      </c>
      <c r="D193" s="55" t="s">
        <v>55</v>
      </c>
      <c r="E193" s="301" t="s">
        <v>70</v>
      </c>
      <c r="F193" s="301"/>
      <c r="G193" s="59">
        <v>0</v>
      </c>
      <c r="H193" s="60">
        <f t="shared" si="28"/>
        <v>0</v>
      </c>
      <c r="I193" s="60">
        <f t="shared" si="29"/>
        <v>0</v>
      </c>
      <c r="J193" s="11"/>
    </row>
    <row r="194" spans="1:10" ht="36">
      <c r="A194" s="53">
        <f t="shared" si="30"/>
        <v>16</v>
      </c>
      <c r="B194" s="145" t="s">
        <v>513</v>
      </c>
      <c r="C194" s="148">
        <v>10</v>
      </c>
      <c r="D194" s="55" t="s">
        <v>55</v>
      </c>
      <c r="E194" s="301" t="s">
        <v>395</v>
      </c>
      <c r="F194" s="301"/>
      <c r="G194" s="59">
        <v>0</v>
      </c>
      <c r="H194" s="60">
        <f t="shared" si="28"/>
        <v>0</v>
      </c>
      <c r="I194" s="60">
        <f t="shared" si="29"/>
        <v>0</v>
      </c>
      <c r="J194" s="11"/>
    </row>
    <row r="195" spans="1:10" ht="24">
      <c r="A195" s="53">
        <f t="shared" si="30"/>
        <v>17</v>
      </c>
      <c r="B195" s="68" t="s">
        <v>60</v>
      </c>
      <c r="C195" s="57">
        <v>6</v>
      </c>
      <c r="D195" s="55" t="s">
        <v>64</v>
      </c>
      <c r="E195" s="301" t="s">
        <v>71</v>
      </c>
      <c r="F195" s="301"/>
      <c r="G195" s="59">
        <v>0</v>
      </c>
      <c r="H195" s="60">
        <f t="shared" si="28"/>
        <v>0</v>
      </c>
      <c r="I195" s="60">
        <f t="shared" si="29"/>
        <v>0</v>
      </c>
      <c r="J195" s="11"/>
    </row>
    <row r="196" spans="1:10">
      <c r="A196" s="314" t="s">
        <v>495</v>
      </c>
      <c r="B196" s="314"/>
      <c r="C196" s="314"/>
      <c r="D196" s="314"/>
      <c r="E196" s="314"/>
      <c r="F196" s="314"/>
      <c r="G196" s="314"/>
      <c r="H196" s="65">
        <f>SUM(H179:H195)</f>
        <v>0</v>
      </c>
      <c r="I196" s="65">
        <f>SUM(I179:I195)</f>
        <v>0</v>
      </c>
      <c r="J196" s="11"/>
    </row>
    <row r="197" spans="1:10">
      <c r="J197" s="11"/>
    </row>
    <row r="198" spans="1:10">
      <c r="A198" s="309" t="s">
        <v>485</v>
      </c>
      <c r="B198" s="309"/>
      <c r="C198" s="309"/>
      <c r="D198" s="309"/>
      <c r="E198" s="309"/>
      <c r="F198" s="309"/>
      <c r="G198" s="309"/>
      <c r="H198" s="309"/>
      <c r="I198" s="309"/>
      <c r="J198" s="11"/>
    </row>
    <row r="199" spans="1:10">
      <c r="A199" s="302" t="s">
        <v>489</v>
      </c>
      <c r="B199" s="302"/>
      <c r="C199" s="302"/>
      <c r="D199" s="302"/>
      <c r="E199" s="302"/>
      <c r="F199" s="302"/>
      <c r="G199" s="302"/>
      <c r="H199" s="302"/>
      <c r="I199" s="302"/>
      <c r="J199" s="11"/>
    </row>
    <row r="200" spans="1:10">
      <c r="A200" s="80" t="s">
        <v>2</v>
      </c>
      <c r="B200" s="158" t="s">
        <v>56</v>
      </c>
      <c r="C200" s="225" t="s">
        <v>546</v>
      </c>
      <c r="D200" s="158" t="s">
        <v>1</v>
      </c>
      <c r="E200" s="300" t="s">
        <v>63</v>
      </c>
      <c r="F200" s="300"/>
      <c r="G200" s="158" t="s">
        <v>8</v>
      </c>
      <c r="H200" s="158" t="s">
        <v>18</v>
      </c>
      <c r="I200" s="74" t="s">
        <v>62</v>
      </c>
      <c r="J200" s="11"/>
    </row>
    <row r="201" spans="1:10" ht="61.5" customHeight="1">
      <c r="A201" s="146">
        <v>1</v>
      </c>
      <c r="B201" s="164" t="s">
        <v>404</v>
      </c>
      <c r="C201" s="167">
        <f>(($L$134*0.1)*2)-1</f>
        <v>1205.8</v>
      </c>
      <c r="D201" s="55" t="s">
        <v>64</v>
      </c>
      <c r="E201" s="301" t="s">
        <v>539</v>
      </c>
      <c r="F201" s="301"/>
      <c r="G201" s="153">
        <v>0</v>
      </c>
      <c r="H201" s="60">
        <f>I201/2</f>
        <v>0</v>
      </c>
      <c r="I201" s="59">
        <f>C201*G201</f>
        <v>0</v>
      </c>
      <c r="J201" s="11"/>
    </row>
    <row r="202" spans="1:10" ht="132.75">
      <c r="A202" s="146">
        <f>A201+1</f>
        <v>2</v>
      </c>
      <c r="B202" s="166" t="s">
        <v>405</v>
      </c>
      <c r="C202" s="167">
        <f>(($L$134*0.1)*2)-1</f>
        <v>1205.8</v>
      </c>
      <c r="D202" s="165" t="s">
        <v>55</v>
      </c>
      <c r="E202" s="301" t="s">
        <v>540</v>
      </c>
      <c r="F202" s="301"/>
      <c r="G202" s="153">
        <v>0</v>
      </c>
      <c r="H202" s="60">
        <f>I202/2</f>
        <v>0</v>
      </c>
      <c r="I202" s="59">
        <f>C202*G202</f>
        <v>0</v>
      </c>
      <c r="J202" s="11"/>
    </row>
    <row r="203" spans="1:10">
      <c r="A203" s="314" t="s">
        <v>495</v>
      </c>
      <c r="B203" s="314"/>
      <c r="C203" s="314"/>
      <c r="D203" s="314"/>
      <c r="E203" s="314"/>
      <c r="F203" s="314"/>
      <c r="G203" s="314"/>
      <c r="H203" s="65">
        <f>SUM(H201:H202)</f>
        <v>0</v>
      </c>
      <c r="I203" s="65">
        <f>SUM(I201:I202)</f>
        <v>0</v>
      </c>
      <c r="J203" s="11"/>
    </row>
    <row r="204" spans="1:10">
      <c r="J204" s="11"/>
    </row>
    <row r="205" spans="1:10">
      <c r="A205" s="309" t="s">
        <v>485</v>
      </c>
      <c r="B205" s="309"/>
      <c r="C205" s="309"/>
      <c r="D205" s="309"/>
      <c r="E205" s="309"/>
      <c r="F205" s="309"/>
      <c r="G205" s="309"/>
      <c r="H205" s="309"/>
      <c r="I205" s="309"/>
      <c r="J205" s="11"/>
    </row>
    <row r="206" spans="1:10">
      <c r="A206" s="302" t="s">
        <v>490</v>
      </c>
      <c r="B206" s="302"/>
      <c r="C206" s="302"/>
      <c r="D206" s="302"/>
      <c r="E206" s="302"/>
      <c r="F206" s="302"/>
      <c r="G206" s="302"/>
      <c r="H206" s="302"/>
      <c r="I206" s="302"/>
      <c r="J206" s="11"/>
    </row>
    <row r="207" spans="1:10">
      <c r="A207" s="80" t="s">
        <v>2</v>
      </c>
      <c r="B207" s="171" t="s">
        <v>56</v>
      </c>
      <c r="C207" s="225" t="s">
        <v>546</v>
      </c>
      <c r="D207" s="171" t="s">
        <v>1</v>
      </c>
      <c r="E207" s="300" t="s">
        <v>63</v>
      </c>
      <c r="F207" s="300"/>
      <c r="G207" s="171" t="s">
        <v>8</v>
      </c>
      <c r="H207" s="171" t="s">
        <v>18</v>
      </c>
      <c r="I207" s="74" t="s">
        <v>62</v>
      </c>
      <c r="J207" s="11"/>
    </row>
    <row r="208" spans="1:10" ht="63" customHeight="1">
      <c r="A208" s="146">
        <v>1</v>
      </c>
      <c r="B208" s="164" t="s">
        <v>404</v>
      </c>
      <c r="C208" s="167">
        <f>(($L$135*0.1)*2)</f>
        <v>1406.4</v>
      </c>
      <c r="D208" s="55" t="s">
        <v>64</v>
      </c>
      <c r="E208" s="301" t="s">
        <v>541</v>
      </c>
      <c r="F208" s="301"/>
      <c r="G208" s="153">
        <v>0</v>
      </c>
      <c r="H208" s="60">
        <f>I208/2</f>
        <v>0</v>
      </c>
      <c r="I208" s="59">
        <f>C208*G208</f>
        <v>0</v>
      </c>
      <c r="J208" s="11"/>
    </row>
    <row r="209" spans="1:10" ht="132.75">
      <c r="A209" s="146">
        <v>2</v>
      </c>
      <c r="B209" s="166" t="s">
        <v>405</v>
      </c>
      <c r="C209" s="167">
        <f>(($L$135*0.1)*2)</f>
        <v>1406.4</v>
      </c>
      <c r="D209" s="165" t="s">
        <v>55</v>
      </c>
      <c r="E209" s="301" t="s">
        <v>542</v>
      </c>
      <c r="F209" s="301"/>
      <c r="G209" s="153">
        <v>0</v>
      </c>
      <c r="H209" s="60">
        <f t="shared" ref="H209" si="31">I209/2</f>
        <v>0</v>
      </c>
      <c r="I209" s="59">
        <f>C209*G209</f>
        <v>0</v>
      </c>
      <c r="J209" s="11"/>
    </row>
    <row r="210" spans="1:10">
      <c r="A210" s="314" t="s">
        <v>495</v>
      </c>
      <c r="B210" s="314"/>
      <c r="C210" s="314"/>
      <c r="D210" s="314"/>
      <c r="E210" s="314"/>
      <c r="F210" s="314"/>
      <c r="G210" s="314"/>
      <c r="H210" s="65">
        <f>SUM(H208:H209)</f>
        <v>0</v>
      </c>
      <c r="I210" s="65">
        <f>SUM(I208:I209)</f>
        <v>0</v>
      </c>
      <c r="J210" s="11"/>
    </row>
    <row r="211" spans="1:10">
      <c r="J211" s="11"/>
    </row>
    <row r="212" spans="1:10">
      <c r="J212" s="11"/>
    </row>
    <row r="213" spans="1:10">
      <c r="A213" s="309" t="s">
        <v>485</v>
      </c>
      <c r="B213" s="309"/>
      <c r="C213" s="309"/>
      <c r="D213" s="309"/>
      <c r="E213" s="309"/>
      <c r="F213" s="309"/>
      <c r="G213" s="309"/>
      <c r="H213" s="309"/>
      <c r="I213" s="309"/>
      <c r="J213" s="11"/>
    </row>
    <row r="214" spans="1:10">
      <c r="A214" s="302" t="s">
        <v>491</v>
      </c>
      <c r="B214" s="302"/>
      <c r="C214" s="302"/>
      <c r="D214" s="302"/>
      <c r="E214" s="302"/>
      <c r="F214" s="302"/>
      <c r="G214" s="302"/>
      <c r="H214" s="302"/>
      <c r="I214" s="302"/>
      <c r="J214" s="11"/>
    </row>
    <row r="215" spans="1:10">
      <c r="A215" s="80" t="s">
        <v>2</v>
      </c>
      <c r="B215" s="171" t="s">
        <v>56</v>
      </c>
      <c r="C215" s="225" t="s">
        <v>546</v>
      </c>
      <c r="D215" s="171" t="s">
        <v>1</v>
      </c>
      <c r="E215" s="300" t="s">
        <v>63</v>
      </c>
      <c r="F215" s="300"/>
      <c r="G215" s="171" t="s">
        <v>8</v>
      </c>
      <c r="H215" s="171" t="s">
        <v>18</v>
      </c>
      <c r="I215" s="74" t="s">
        <v>62</v>
      </c>
      <c r="J215" s="11"/>
    </row>
    <row r="216" spans="1:10" ht="24">
      <c r="A216" s="146">
        <v>1</v>
      </c>
      <c r="B216" s="147" t="s">
        <v>74</v>
      </c>
      <c r="C216" s="149">
        <v>2</v>
      </c>
      <c r="D216" s="55" t="s">
        <v>64</v>
      </c>
      <c r="E216" s="301" t="s">
        <v>65</v>
      </c>
      <c r="F216" s="301"/>
      <c r="G216" s="153">
        <v>0</v>
      </c>
      <c r="H216" s="154">
        <f t="shared" ref="H216:H222" si="32">I216/2</f>
        <v>0</v>
      </c>
      <c r="I216" s="75">
        <f t="shared" ref="I216:I222" si="33">C216*G216</f>
        <v>0</v>
      </c>
      <c r="J216" s="11"/>
    </row>
    <row r="217" spans="1:10" ht="36">
      <c r="A217" s="146">
        <f>A216+1</f>
        <v>2</v>
      </c>
      <c r="B217" s="147" t="s">
        <v>75</v>
      </c>
      <c r="C217" s="149">
        <v>2</v>
      </c>
      <c r="D217" s="55" t="s">
        <v>64</v>
      </c>
      <c r="E217" s="301" t="s">
        <v>394</v>
      </c>
      <c r="F217" s="301"/>
      <c r="G217" s="153">
        <v>0</v>
      </c>
      <c r="H217" s="154">
        <f t="shared" si="32"/>
        <v>0</v>
      </c>
      <c r="I217" s="75">
        <f t="shared" si="33"/>
        <v>0</v>
      </c>
      <c r="J217" s="11"/>
    </row>
    <row r="218" spans="1:10" ht="36">
      <c r="A218" s="146">
        <f t="shared" ref="A218:A222" si="34">A217+1</f>
        <v>3</v>
      </c>
      <c r="B218" s="150" t="s">
        <v>390</v>
      </c>
      <c r="C218" s="149">
        <v>2</v>
      </c>
      <c r="D218" s="55" t="s">
        <v>64</v>
      </c>
      <c r="E218" s="301" t="s">
        <v>68</v>
      </c>
      <c r="F218" s="301"/>
      <c r="G218" s="153">
        <v>0</v>
      </c>
      <c r="H218" s="154">
        <f t="shared" si="32"/>
        <v>0</v>
      </c>
      <c r="I218" s="75">
        <f t="shared" si="33"/>
        <v>0</v>
      </c>
      <c r="J218" s="11"/>
    </row>
    <row r="219" spans="1:10" ht="84">
      <c r="A219" s="146">
        <f t="shared" si="34"/>
        <v>4</v>
      </c>
      <c r="B219" s="147" t="s">
        <v>391</v>
      </c>
      <c r="C219" s="149">
        <v>2</v>
      </c>
      <c r="D219" s="55" t="s">
        <v>64</v>
      </c>
      <c r="E219" s="301" t="s">
        <v>68</v>
      </c>
      <c r="F219" s="301"/>
      <c r="G219" s="153">
        <v>0</v>
      </c>
      <c r="H219" s="154">
        <f t="shared" si="32"/>
        <v>0</v>
      </c>
      <c r="I219" s="75">
        <f t="shared" si="33"/>
        <v>0</v>
      </c>
      <c r="J219" s="11"/>
    </row>
    <row r="220" spans="1:10" ht="72" customHeight="1">
      <c r="A220" s="146">
        <f t="shared" si="34"/>
        <v>5</v>
      </c>
      <c r="B220" s="147" t="s">
        <v>392</v>
      </c>
      <c r="C220" s="230">
        <f>(($L$134*0.1)*2)-1</f>
        <v>1205.8</v>
      </c>
      <c r="D220" s="55" t="s">
        <v>64</v>
      </c>
      <c r="E220" s="301" t="s">
        <v>543</v>
      </c>
      <c r="F220" s="301"/>
      <c r="G220" s="153">
        <v>0</v>
      </c>
      <c r="H220" s="154">
        <f t="shared" si="32"/>
        <v>0</v>
      </c>
      <c r="I220" s="75">
        <f t="shared" si="33"/>
        <v>0</v>
      </c>
      <c r="J220" s="11"/>
    </row>
    <row r="221" spans="1:10" ht="49.5" customHeight="1">
      <c r="A221" s="146">
        <f t="shared" si="34"/>
        <v>6</v>
      </c>
      <c r="B221" s="151" t="s">
        <v>393</v>
      </c>
      <c r="C221" s="155">
        <v>60</v>
      </c>
      <c r="D221" s="55" t="s">
        <v>64</v>
      </c>
      <c r="E221" s="301" t="s">
        <v>396</v>
      </c>
      <c r="F221" s="301"/>
      <c r="G221" s="153">
        <v>0</v>
      </c>
      <c r="H221" s="154">
        <f t="shared" si="32"/>
        <v>0</v>
      </c>
      <c r="I221" s="75">
        <f t="shared" si="33"/>
        <v>0</v>
      </c>
      <c r="J221" s="11"/>
    </row>
    <row r="222" spans="1:10" ht="133.5" customHeight="1">
      <c r="A222" s="146">
        <f t="shared" si="34"/>
        <v>7</v>
      </c>
      <c r="B222" s="150" t="s">
        <v>397</v>
      </c>
      <c r="C222" s="230">
        <f>(($L$134*0.1)*2)-1</f>
        <v>1205.8</v>
      </c>
      <c r="D222" s="55" t="s">
        <v>64</v>
      </c>
      <c r="E222" s="301" t="s">
        <v>540</v>
      </c>
      <c r="F222" s="301"/>
      <c r="G222" s="153">
        <v>0</v>
      </c>
      <c r="H222" s="154">
        <f t="shared" si="32"/>
        <v>0</v>
      </c>
      <c r="I222" s="75">
        <f t="shared" si="33"/>
        <v>0</v>
      </c>
      <c r="J222" s="11"/>
    </row>
    <row r="223" spans="1:10">
      <c r="A223" s="314" t="s">
        <v>495</v>
      </c>
      <c r="B223" s="314"/>
      <c r="C223" s="314"/>
      <c r="D223" s="314"/>
      <c r="E223" s="314"/>
      <c r="F223" s="314"/>
      <c r="G223" s="314"/>
      <c r="H223" s="65">
        <f>SUM(H216:H222)</f>
        <v>0</v>
      </c>
      <c r="I223" s="65">
        <f>SUM(I216:I222)</f>
        <v>0</v>
      </c>
      <c r="J223" s="11"/>
    </row>
    <row r="224" spans="1:10">
      <c r="J224" s="11"/>
    </row>
    <row r="225" spans="1:15">
      <c r="J225" s="11"/>
    </row>
    <row r="226" spans="1:15">
      <c r="A226" s="309" t="s">
        <v>485</v>
      </c>
      <c r="B226" s="309"/>
      <c r="C226" s="309"/>
      <c r="D226" s="309"/>
      <c r="E226" s="309"/>
      <c r="F226" s="309"/>
      <c r="G226" s="309"/>
      <c r="H226" s="309"/>
      <c r="I226" s="309"/>
      <c r="J226" s="11"/>
    </row>
    <row r="227" spans="1:15">
      <c r="A227" s="302" t="s">
        <v>500</v>
      </c>
      <c r="B227" s="302"/>
      <c r="C227" s="302"/>
      <c r="D227" s="302"/>
      <c r="E227" s="302"/>
      <c r="F227" s="302"/>
      <c r="G227" s="302"/>
      <c r="H227" s="302"/>
      <c r="I227" s="302"/>
      <c r="J227" s="11"/>
    </row>
    <row r="228" spans="1:15">
      <c r="A228" s="80" t="s">
        <v>2</v>
      </c>
      <c r="B228" s="171" t="s">
        <v>56</v>
      </c>
      <c r="C228" s="225" t="s">
        <v>546</v>
      </c>
      <c r="D228" s="171" t="s">
        <v>1</v>
      </c>
      <c r="E228" s="300" t="s">
        <v>63</v>
      </c>
      <c r="F228" s="300"/>
      <c r="G228" s="171" t="s">
        <v>8</v>
      </c>
      <c r="H228" s="171" t="s">
        <v>18</v>
      </c>
      <c r="I228" s="74" t="s">
        <v>62</v>
      </c>
      <c r="J228" s="11"/>
    </row>
    <row r="229" spans="1:15" ht="38.25" customHeight="1">
      <c r="A229" s="146">
        <v>1</v>
      </c>
      <c r="B229" s="147" t="s">
        <v>74</v>
      </c>
      <c r="C229" s="149">
        <v>2</v>
      </c>
      <c r="D229" s="55" t="s">
        <v>64</v>
      </c>
      <c r="E229" s="301" t="s">
        <v>65</v>
      </c>
      <c r="F229" s="301"/>
      <c r="G229" s="153">
        <v>0</v>
      </c>
      <c r="H229" s="154">
        <f t="shared" ref="H229:H235" si="35">I229/2</f>
        <v>0</v>
      </c>
      <c r="I229" s="75">
        <f t="shared" ref="I229:I235" si="36">C229*G229</f>
        <v>0</v>
      </c>
      <c r="J229" s="11"/>
    </row>
    <row r="230" spans="1:15" ht="36">
      <c r="A230" s="146">
        <f>A229+1</f>
        <v>2</v>
      </c>
      <c r="B230" s="147" t="s">
        <v>75</v>
      </c>
      <c r="C230" s="149">
        <v>2</v>
      </c>
      <c r="D230" s="55" t="s">
        <v>64</v>
      </c>
      <c r="E230" s="301" t="s">
        <v>394</v>
      </c>
      <c r="F230" s="301"/>
      <c r="G230" s="153">
        <v>0</v>
      </c>
      <c r="H230" s="154">
        <f t="shared" si="35"/>
        <v>0</v>
      </c>
      <c r="I230" s="75">
        <f t="shared" si="36"/>
        <v>0</v>
      </c>
      <c r="J230" s="11"/>
    </row>
    <row r="231" spans="1:15" ht="48" customHeight="1">
      <c r="A231" s="146">
        <f t="shared" ref="A231:A235" si="37">A230+1</f>
        <v>3</v>
      </c>
      <c r="B231" s="150" t="s">
        <v>390</v>
      </c>
      <c r="C231" s="149">
        <v>2</v>
      </c>
      <c r="D231" s="55" t="s">
        <v>64</v>
      </c>
      <c r="E231" s="301" t="s">
        <v>68</v>
      </c>
      <c r="F231" s="301"/>
      <c r="G231" s="153">
        <v>0</v>
      </c>
      <c r="H231" s="154">
        <f t="shared" si="35"/>
        <v>0</v>
      </c>
      <c r="I231" s="75">
        <f t="shared" si="36"/>
        <v>0</v>
      </c>
      <c r="J231" s="11"/>
    </row>
    <row r="232" spans="1:15" ht="84">
      <c r="A232" s="146">
        <f t="shared" si="37"/>
        <v>4</v>
      </c>
      <c r="B232" s="147" t="s">
        <v>391</v>
      </c>
      <c r="C232" s="149">
        <v>2</v>
      </c>
      <c r="D232" s="55" t="s">
        <v>64</v>
      </c>
      <c r="E232" s="301" t="s">
        <v>68</v>
      </c>
      <c r="F232" s="301"/>
      <c r="G232" s="153">
        <v>0</v>
      </c>
      <c r="H232" s="154">
        <f t="shared" si="35"/>
        <v>0</v>
      </c>
      <c r="I232" s="75">
        <f t="shared" si="36"/>
        <v>0</v>
      </c>
      <c r="J232" s="11"/>
    </row>
    <row r="233" spans="1:15" ht="71.25" customHeight="1">
      <c r="A233" s="146">
        <f t="shared" si="37"/>
        <v>5</v>
      </c>
      <c r="B233" s="147" t="s">
        <v>392</v>
      </c>
      <c r="C233" s="230">
        <f>(($L$135*0.1)*2)</f>
        <v>1406.4</v>
      </c>
      <c r="D233" s="55" t="s">
        <v>64</v>
      </c>
      <c r="E233" s="301" t="s">
        <v>544</v>
      </c>
      <c r="F233" s="301"/>
      <c r="G233" s="153">
        <v>0</v>
      </c>
      <c r="H233" s="154">
        <f t="shared" si="35"/>
        <v>0</v>
      </c>
      <c r="I233" s="75">
        <f t="shared" si="36"/>
        <v>0</v>
      </c>
      <c r="J233" s="11"/>
    </row>
    <row r="234" spans="1:15" ht="49.5" customHeight="1">
      <c r="A234" s="146">
        <f t="shared" si="37"/>
        <v>6</v>
      </c>
      <c r="B234" s="151" t="s">
        <v>393</v>
      </c>
      <c r="C234" s="155">
        <v>60</v>
      </c>
      <c r="D234" s="55" t="s">
        <v>64</v>
      </c>
      <c r="E234" s="301" t="s">
        <v>396</v>
      </c>
      <c r="F234" s="301"/>
      <c r="G234" s="153">
        <v>0</v>
      </c>
      <c r="H234" s="154">
        <f t="shared" si="35"/>
        <v>0</v>
      </c>
      <c r="I234" s="75">
        <f t="shared" si="36"/>
        <v>0</v>
      </c>
      <c r="J234" s="11"/>
    </row>
    <row r="235" spans="1:15" ht="141.75" customHeight="1">
      <c r="A235" s="146">
        <f t="shared" si="37"/>
        <v>7</v>
      </c>
      <c r="B235" s="150" t="s">
        <v>397</v>
      </c>
      <c r="C235" s="230">
        <f>(($L$135*0.1)*2)</f>
        <v>1406.4</v>
      </c>
      <c r="D235" s="55" t="s">
        <v>64</v>
      </c>
      <c r="E235" s="301" t="s">
        <v>542</v>
      </c>
      <c r="F235" s="301"/>
      <c r="G235" s="153">
        <v>0</v>
      </c>
      <c r="H235" s="154">
        <f t="shared" si="35"/>
        <v>0</v>
      </c>
      <c r="I235" s="75">
        <f t="shared" si="36"/>
        <v>0</v>
      </c>
      <c r="J235" s="11"/>
    </row>
    <row r="236" spans="1:15">
      <c r="A236" s="314" t="s">
        <v>495</v>
      </c>
      <c r="B236" s="314"/>
      <c r="C236" s="314"/>
      <c r="D236" s="314"/>
      <c r="E236" s="314"/>
      <c r="F236" s="314"/>
      <c r="G236" s="314"/>
      <c r="H236" s="65">
        <f>SUM(H229:H235)</f>
        <v>0</v>
      </c>
      <c r="I236" s="65">
        <f>SUM(I229:I235)</f>
        <v>0</v>
      </c>
      <c r="J236" s="11"/>
    </row>
    <row r="237" spans="1:15">
      <c r="J237" s="11"/>
    </row>
    <row r="238" spans="1:15">
      <c r="J238" s="11"/>
    </row>
    <row r="239" spans="1:15">
      <c r="A239" s="309" t="s">
        <v>485</v>
      </c>
      <c r="B239" s="309"/>
      <c r="C239" s="309"/>
      <c r="D239" s="309"/>
      <c r="E239" s="309"/>
      <c r="F239" s="309"/>
      <c r="G239" s="309"/>
      <c r="H239" s="309"/>
      <c r="I239" s="309"/>
      <c r="J239" s="11"/>
    </row>
    <row r="240" spans="1:15">
      <c r="A240" s="291" t="s">
        <v>506</v>
      </c>
      <c r="B240" s="292"/>
      <c r="C240" s="292"/>
      <c r="D240" s="292"/>
      <c r="E240" s="292"/>
      <c r="F240" s="292"/>
      <c r="G240" s="292"/>
      <c r="H240" s="292"/>
      <c r="I240" s="293"/>
      <c r="J240" s="11"/>
      <c r="L240" s="1"/>
      <c r="M240" s="1"/>
      <c r="N240" s="1"/>
      <c r="O240" s="1"/>
    </row>
    <row r="241" spans="1:15">
      <c r="A241" s="80" t="s">
        <v>2</v>
      </c>
      <c r="B241" s="41" t="s">
        <v>56</v>
      </c>
      <c r="C241" s="225" t="s">
        <v>546</v>
      </c>
      <c r="D241" s="41" t="s">
        <v>1</v>
      </c>
      <c r="E241" s="300" t="s">
        <v>63</v>
      </c>
      <c r="F241" s="300"/>
      <c r="G241" s="41" t="s">
        <v>8</v>
      </c>
      <c r="H241" s="41" t="s">
        <v>18</v>
      </c>
      <c r="I241" s="74" t="s">
        <v>62</v>
      </c>
      <c r="J241" s="11"/>
      <c r="L241" s="1"/>
      <c r="M241" s="1"/>
      <c r="N241" s="1"/>
      <c r="O241" s="1"/>
    </row>
    <row r="242" spans="1:15" ht="37.5" customHeight="1">
      <c r="A242" s="53">
        <v>1</v>
      </c>
      <c r="B242" s="54" t="s">
        <v>74</v>
      </c>
      <c r="C242" s="55">
        <v>2</v>
      </c>
      <c r="D242" s="55" t="s">
        <v>64</v>
      </c>
      <c r="E242" s="301" t="s">
        <v>65</v>
      </c>
      <c r="F242" s="301"/>
      <c r="G242" s="59">
        <v>0</v>
      </c>
      <c r="H242" s="60">
        <f t="shared" ref="H242:H254" si="38">I242/2</f>
        <v>0</v>
      </c>
      <c r="I242" s="59">
        <f t="shared" ref="I242:I254" si="39">C242*G242</f>
        <v>0</v>
      </c>
      <c r="J242" s="11"/>
      <c r="K242" s="58"/>
      <c r="L242" s="64"/>
      <c r="M242" s="64"/>
      <c r="N242" s="64"/>
      <c r="O242" s="1"/>
    </row>
    <row r="243" spans="1:15" ht="36">
      <c r="A243" s="53">
        <f t="shared" ref="A243:A254" si="40">A242+1</f>
        <v>2</v>
      </c>
      <c r="B243" s="54" t="s">
        <v>75</v>
      </c>
      <c r="C243" s="55">
        <v>2</v>
      </c>
      <c r="D243" s="55" t="s">
        <v>64</v>
      </c>
      <c r="E243" s="301" t="s">
        <v>66</v>
      </c>
      <c r="F243" s="301"/>
      <c r="G243" s="59">
        <v>0</v>
      </c>
      <c r="H243" s="60">
        <f t="shared" si="38"/>
        <v>0</v>
      </c>
      <c r="I243" s="59">
        <f t="shared" si="39"/>
        <v>0</v>
      </c>
      <c r="J243" s="11"/>
      <c r="K243" s="58"/>
      <c r="L243" s="64"/>
      <c r="M243" s="64"/>
      <c r="N243" s="64"/>
      <c r="O243" s="1"/>
    </row>
    <row r="244" spans="1:15" ht="40.5">
      <c r="A244" s="53">
        <f t="shared" si="40"/>
        <v>3</v>
      </c>
      <c r="B244" s="54" t="s">
        <v>76</v>
      </c>
      <c r="C244" s="55">
        <v>16</v>
      </c>
      <c r="D244" s="55" t="s">
        <v>64</v>
      </c>
      <c r="E244" s="301" t="s">
        <v>67</v>
      </c>
      <c r="F244" s="301"/>
      <c r="G244" s="59">
        <v>0</v>
      </c>
      <c r="H244" s="60">
        <f t="shared" si="38"/>
        <v>0</v>
      </c>
      <c r="I244" s="59">
        <f t="shared" si="39"/>
        <v>0</v>
      </c>
      <c r="J244" s="11"/>
      <c r="K244" s="58"/>
      <c r="L244" s="64"/>
      <c r="M244" s="64"/>
      <c r="N244" s="64"/>
      <c r="O244" s="1"/>
    </row>
    <row r="245" spans="1:15" ht="84">
      <c r="A245" s="53">
        <f t="shared" si="40"/>
        <v>4</v>
      </c>
      <c r="B245" s="54" t="s">
        <v>77</v>
      </c>
      <c r="C245" s="55">
        <v>2</v>
      </c>
      <c r="D245" s="55" t="s">
        <v>64</v>
      </c>
      <c r="E245" s="301" t="s">
        <v>68</v>
      </c>
      <c r="F245" s="301"/>
      <c r="G245" s="59">
        <v>0</v>
      </c>
      <c r="H245" s="60">
        <f t="shared" si="38"/>
        <v>0</v>
      </c>
      <c r="I245" s="59">
        <f t="shared" si="39"/>
        <v>0</v>
      </c>
      <c r="J245" s="11"/>
      <c r="K245" s="58"/>
      <c r="L245" s="64"/>
      <c r="M245" s="64"/>
      <c r="N245" s="64"/>
      <c r="O245" s="1"/>
    </row>
    <row r="246" spans="1:15" ht="80.099999999999994" customHeight="1">
      <c r="A246" s="53">
        <f t="shared" si="40"/>
        <v>5</v>
      </c>
      <c r="B246" s="54" t="s">
        <v>78</v>
      </c>
      <c r="C246" s="230">
        <f>(($L$134*0.35)*2)</f>
        <v>4223.8</v>
      </c>
      <c r="D246" s="55" t="s">
        <v>55</v>
      </c>
      <c r="E246" s="301" t="s">
        <v>555</v>
      </c>
      <c r="F246" s="301"/>
      <c r="G246" s="59">
        <v>0</v>
      </c>
      <c r="H246" s="60">
        <f t="shared" si="38"/>
        <v>0</v>
      </c>
      <c r="I246" s="59">
        <f t="shared" si="39"/>
        <v>0</v>
      </c>
      <c r="J246" s="11"/>
      <c r="K246" s="58"/>
      <c r="L246" s="64"/>
      <c r="M246" s="64"/>
      <c r="N246" s="64"/>
      <c r="O246" s="1"/>
    </row>
    <row r="247" spans="1:15" ht="83.25" customHeight="1">
      <c r="A247" s="53">
        <f t="shared" si="40"/>
        <v>6</v>
      </c>
      <c r="B247" s="54" t="s">
        <v>79</v>
      </c>
      <c r="C247" s="230">
        <f t="shared" ref="C247:C249" si="41">(($L$134*0.35)*2)</f>
        <v>4223.8</v>
      </c>
      <c r="D247" s="55" t="s">
        <v>55</v>
      </c>
      <c r="E247" s="301" t="s">
        <v>556</v>
      </c>
      <c r="F247" s="301"/>
      <c r="G247" s="59">
        <v>0</v>
      </c>
      <c r="H247" s="60">
        <f t="shared" si="38"/>
        <v>0</v>
      </c>
      <c r="I247" s="59">
        <f t="shared" si="39"/>
        <v>0</v>
      </c>
      <c r="J247" s="11"/>
      <c r="K247" s="58"/>
      <c r="L247" s="64"/>
      <c r="M247" s="64"/>
      <c r="N247" s="64"/>
      <c r="O247" s="1"/>
    </row>
    <row r="248" spans="1:15" ht="80.099999999999994" customHeight="1">
      <c r="A248" s="53">
        <f t="shared" si="40"/>
        <v>7</v>
      </c>
      <c r="B248" s="54" t="s">
        <v>80</v>
      </c>
      <c r="C248" s="230">
        <f t="shared" si="41"/>
        <v>4223.8</v>
      </c>
      <c r="D248" s="55" t="s">
        <v>64</v>
      </c>
      <c r="E248" s="301" t="s">
        <v>557</v>
      </c>
      <c r="F248" s="301"/>
      <c r="G248" s="59">
        <v>0</v>
      </c>
      <c r="H248" s="60">
        <f t="shared" si="38"/>
        <v>0</v>
      </c>
      <c r="I248" s="59">
        <f t="shared" si="39"/>
        <v>0</v>
      </c>
      <c r="J248" s="11"/>
      <c r="K248" s="58"/>
      <c r="L248" s="64"/>
      <c r="M248" s="64"/>
      <c r="N248" s="64"/>
      <c r="O248" s="1"/>
    </row>
    <row r="249" spans="1:15" ht="86.25" customHeight="1">
      <c r="A249" s="53">
        <f t="shared" si="40"/>
        <v>8</v>
      </c>
      <c r="B249" s="54" t="s">
        <v>81</v>
      </c>
      <c r="C249" s="230">
        <f t="shared" si="41"/>
        <v>4223.8</v>
      </c>
      <c r="D249" s="55" t="s">
        <v>64</v>
      </c>
      <c r="E249" s="301" t="s">
        <v>558</v>
      </c>
      <c r="F249" s="301"/>
      <c r="G249" s="59">
        <v>0</v>
      </c>
      <c r="H249" s="60">
        <f t="shared" si="38"/>
        <v>0</v>
      </c>
      <c r="I249" s="59">
        <f t="shared" si="39"/>
        <v>0</v>
      </c>
      <c r="J249" s="11"/>
      <c r="K249" s="58"/>
      <c r="L249" s="64"/>
      <c r="M249" s="64"/>
      <c r="N249" s="64"/>
      <c r="O249" s="1"/>
    </row>
    <row r="250" spans="1:15" ht="72">
      <c r="A250" s="53">
        <f t="shared" si="40"/>
        <v>9</v>
      </c>
      <c r="B250" s="54" t="s">
        <v>91</v>
      </c>
      <c r="C250" s="55">
        <v>2</v>
      </c>
      <c r="D250" s="55" t="s">
        <v>64</v>
      </c>
      <c r="E250" s="301" t="s">
        <v>90</v>
      </c>
      <c r="F250" s="301"/>
      <c r="G250" s="59">
        <v>0</v>
      </c>
      <c r="H250" s="60">
        <f t="shared" si="38"/>
        <v>0</v>
      </c>
      <c r="I250" s="59">
        <f t="shared" si="39"/>
        <v>0</v>
      </c>
      <c r="J250" s="11"/>
      <c r="K250" s="58"/>
      <c r="L250" s="64"/>
      <c r="M250" s="64"/>
      <c r="N250" s="64"/>
      <c r="O250" s="1"/>
    </row>
    <row r="251" spans="1:15" ht="60">
      <c r="A251" s="53">
        <f t="shared" si="40"/>
        <v>10</v>
      </c>
      <c r="B251" s="54" t="s">
        <v>88</v>
      </c>
      <c r="C251" s="55">
        <v>2</v>
      </c>
      <c r="D251" s="55" t="s">
        <v>64</v>
      </c>
      <c r="E251" s="301" t="s">
        <v>87</v>
      </c>
      <c r="F251" s="301"/>
      <c r="G251" s="59">
        <v>0</v>
      </c>
      <c r="H251" s="60">
        <f t="shared" si="38"/>
        <v>0</v>
      </c>
      <c r="I251" s="59">
        <f t="shared" si="39"/>
        <v>0</v>
      </c>
      <c r="J251" s="11"/>
      <c r="K251" s="58"/>
      <c r="L251" s="64"/>
      <c r="M251" s="64"/>
      <c r="N251" s="64"/>
      <c r="O251" s="1"/>
    </row>
    <row r="252" spans="1:15" ht="72">
      <c r="A252" s="53">
        <f t="shared" si="40"/>
        <v>11</v>
      </c>
      <c r="B252" s="54" t="s">
        <v>96</v>
      </c>
      <c r="C252" s="55">
        <v>2</v>
      </c>
      <c r="D252" s="55" t="s">
        <v>64</v>
      </c>
      <c r="E252" s="301" t="s">
        <v>99</v>
      </c>
      <c r="F252" s="301"/>
      <c r="G252" s="59">
        <v>0</v>
      </c>
      <c r="H252" s="60">
        <f t="shared" si="38"/>
        <v>0</v>
      </c>
      <c r="I252" s="59">
        <f t="shared" si="39"/>
        <v>0</v>
      </c>
      <c r="J252" s="11"/>
      <c r="K252" s="58"/>
      <c r="L252" s="64"/>
      <c r="M252" s="64"/>
      <c r="N252" s="64"/>
      <c r="O252" s="1"/>
    </row>
    <row r="253" spans="1:15" ht="36">
      <c r="A253" s="53">
        <f t="shared" si="40"/>
        <v>12</v>
      </c>
      <c r="B253" s="145" t="s">
        <v>389</v>
      </c>
      <c r="C253" s="148">
        <v>10</v>
      </c>
      <c r="D253" s="55" t="s">
        <v>55</v>
      </c>
      <c r="E253" s="301" t="s">
        <v>395</v>
      </c>
      <c r="F253" s="301"/>
      <c r="G253" s="152">
        <v>0</v>
      </c>
      <c r="H253" s="60">
        <f t="shared" si="38"/>
        <v>0</v>
      </c>
      <c r="I253" s="59">
        <f t="shared" si="39"/>
        <v>0</v>
      </c>
      <c r="J253" s="11"/>
      <c r="K253" s="58"/>
      <c r="L253" s="64"/>
      <c r="M253" s="64"/>
      <c r="N253" s="64"/>
      <c r="O253" s="1"/>
    </row>
    <row r="254" spans="1:15" ht="27" customHeight="1">
      <c r="A254" s="53">
        <f t="shared" si="40"/>
        <v>13</v>
      </c>
      <c r="B254" s="54" t="s">
        <v>82</v>
      </c>
      <c r="C254" s="55">
        <v>6</v>
      </c>
      <c r="D254" s="55" t="s">
        <v>64</v>
      </c>
      <c r="E254" s="301" t="s">
        <v>71</v>
      </c>
      <c r="F254" s="301"/>
      <c r="G254" s="59">
        <v>0</v>
      </c>
      <c r="H254" s="60">
        <f t="shared" si="38"/>
        <v>0</v>
      </c>
      <c r="I254" s="59">
        <f t="shared" si="39"/>
        <v>0</v>
      </c>
      <c r="J254" s="11"/>
      <c r="K254" s="58"/>
      <c r="L254" s="64"/>
      <c r="M254" s="64"/>
      <c r="N254" s="64"/>
      <c r="O254" s="1"/>
    </row>
    <row r="255" spans="1:15">
      <c r="A255" s="314" t="s">
        <v>495</v>
      </c>
      <c r="B255" s="314"/>
      <c r="C255" s="314"/>
      <c r="D255" s="314"/>
      <c r="E255" s="314"/>
      <c r="F255" s="314"/>
      <c r="G255" s="314"/>
      <c r="H255" s="65">
        <f>SUM(H242:H254)</f>
        <v>0</v>
      </c>
      <c r="I255" s="65">
        <f>SUM(I242:I254)</f>
        <v>0</v>
      </c>
      <c r="J255" s="11"/>
      <c r="L255" s="1"/>
      <c r="M255" s="1"/>
      <c r="N255" s="1"/>
      <c r="O255" s="1"/>
    </row>
    <row r="256" spans="1:15">
      <c r="J256" s="11"/>
      <c r="L256" s="1"/>
      <c r="M256" s="1"/>
      <c r="N256" s="1"/>
      <c r="O256" s="1"/>
    </row>
    <row r="257" spans="1:15">
      <c r="J257" s="11"/>
      <c r="L257" s="1"/>
      <c r="M257" s="1"/>
      <c r="N257" s="1"/>
      <c r="O257" s="1"/>
    </row>
    <row r="258" spans="1:15">
      <c r="A258" s="309" t="s">
        <v>485</v>
      </c>
      <c r="B258" s="309"/>
      <c r="C258" s="309"/>
      <c r="D258" s="309"/>
      <c r="E258" s="309"/>
      <c r="F258" s="309"/>
      <c r="G258" s="309"/>
      <c r="H258" s="309"/>
      <c r="I258" s="309"/>
      <c r="J258" s="11"/>
      <c r="L258" s="1"/>
      <c r="M258" s="1"/>
      <c r="N258" s="1"/>
      <c r="O258" s="1"/>
    </row>
    <row r="259" spans="1:15">
      <c r="A259" s="302" t="s">
        <v>505</v>
      </c>
      <c r="B259" s="302"/>
      <c r="C259" s="302"/>
      <c r="D259" s="302"/>
      <c r="E259" s="302"/>
      <c r="F259" s="302"/>
      <c r="G259" s="302"/>
      <c r="H259" s="302"/>
      <c r="I259" s="302"/>
      <c r="J259" s="11"/>
      <c r="L259" s="1"/>
      <c r="M259" s="1"/>
      <c r="N259" s="1"/>
      <c r="O259" s="1"/>
    </row>
    <row r="260" spans="1:15">
      <c r="A260" s="80" t="s">
        <v>2</v>
      </c>
      <c r="B260" s="171" t="s">
        <v>56</v>
      </c>
      <c r="C260" s="225" t="s">
        <v>546</v>
      </c>
      <c r="D260" s="171" t="s">
        <v>1</v>
      </c>
      <c r="E260" s="300" t="s">
        <v>63</v>
      </c>
      <c r="F260" s="300"/>
      <c r="G260" s="171" t="s">
        <v>8</v>
      </c>
      <c r="H260" s="171" t="s">
        <v>18</v>
      </c>
      <c r="I260" s="74" t="s">
        <v>62</v>
      </c>
      <c r="J260" s="11"/>
      <c r="L260" s="1"/>
      <c r="M260" s="1"/>
      <c r="N260" s="1"/>
      <c r="O260" s="1"/>
    </row>
    <row r="261" spans="1:15" ht="24">
      <c r="A261" s="53">
        <v>1</v>
      </c>
      <c r="B261" s="54" t="s">
        <v>74</v>
      </c>
      <c r="C261" s="55">
        <v>2</v>
      </c>
      <c r="D261" s="55" t="s">
        <v>64</v>
      </c>
      <c r="E261" s="301" t="s">
        <v>65</v>
      </c>
      <c r="F261" s="301"/>
      <c r="G261" s="59">
        <v>0</v>
      </c>
      <c r="H261" s="60">
        <f t="shared" ref="H261:H273" si="42">I261/2</f>
        <v>0</v>
      </c>
      <c r="I261" s="59">
        <f t="shared" ref="I261:I273" si="43">C261*G261</f>
        <v>0</v>
      </c>
      <c r="J261" s="11"/>
      <c r="L261" s="1"/>
      <c r="M261" s="1"/>
      <c r="N261" s="1"/>
      <c r="O261" s="1"/>
    </row>
    <row r="262" spans="1:15" ht="36">
      <c r="A262" s="53">
        <f t="shared" ref="A262:A273" si="44">A261+1</f>
        <v>2</v>
      </c>
      <c r="B262" s="54" t="s">
        <v>75</v>
      </c>
      <c r="C262" s="55">
        <v>2</v>
      </c>
      <c r="D262" s="55" t="s">
        <v>64</v>
      </c>
      <c r="E262" s="301" t="s">
        <v>66</v>
      </c>
      <c r="F262" s="301"/>
      <c r="G262" s="59">
        <v>0</v>
      </c>
      <c r="H262" s="60">
        <f t="shared" si="42"/>
        <v>0</v>
      </c>
      <c r="I262" s="59">
        <f t="shared" si="43"/>
        <v>0</v>
      </c>
      <c r="J262" s="11"/>
      <c r="L262" s="1"/>
      <c r="M262" s="1"/>
      <c r="N262" s="1"/>
      <c r="O262" s="1"/>
    </row>
    <row r="263" spans="1:15" ht="40.5">
      <c r="A263" s="53">
        <f t="shared" si="44"/>
        <v>3</v>
      </c>
      <c r="B263" s="54" t="s">
        <v>76</v>
      </c>
      <c r="C263" s="55">
        <v>16</v>
      </c>
      <c r="D263" s="55" t="s">
        <v>64</v>
      </c>
      <c r="E263" s="301" t="s">
        <v>67</v>
      </c>
      <c r="F263" s="301"/>
      <c r="G263" s="59">
        <v>0</v>
      </c>
      <c r="H263" s="60">
        <f t="shared" si="42"/>
        <v>0</v>
      </c>
      <c r="I263" s="59">
        <f t="shared" si="43"/>
        <v>0</v>
      </c>
      <c r="J263" s="11"/>
      <c r="L263" s="1"/>
      <c r="M263" s="1"/>
      <c r="N263" s="1"/>
      <c r="O263" s="1"/>
    </row>
    <row r="264" spans="1:15" ht="84">
      <c r="A264" s="53">
        <f t="shared" si="44"/>
        <v>4</v>
      </c>
      <c r="B264" s="54" t="s">
        <v>77</v>
      </c>
      <c r="C264" s="55">
        <v>2</v>
      </c>
      <c r="D264" s="55" t="s">
        <v>64</v>
      </c>
      <c r="E264" s="301" t="s">
        <v>68</v>
      </c>
      <c r="F264" s="301"/>
      <c r="G264" s="59">
        <v>0</v>
      </c>
      <c r="H264" s="60">
        <f t="shared" si="42"/>
        <v>0</v>
      </c>
      <c r="I264" s="59">
        <f t="shared" si="43"/>
        <v>0</v>
      </c>
      <c r="J264" s="11"/>
      <c r="L264" s="1"/>
      <c r="M264" s="1"/>
      <c r="N264" s="1"/>
      <c r="O264" s="1"/>
    </row>
    <row r="265" spans="1:15" ht="81.95" customHeight="1">
      <c r="A265" s="53">
        <f t="shared" si="44"/>
        <v>5</v>
      </c>
      <c r="B265" s="54" t="s">
        <v>78</v>
      </c>
      <c r="C265" s="230">
        <f>(($L$135*0.35)*2)</f>
        <v>4922.3999999999996</v>
      </c>
      <c r="D265" s="55" t="s">
        <v>55</v>
      </c>
      <c r="E265" s="301" t="s">
        <v>535</v>
      </c>
      <c r="F265" s="301"/>
      <c r="G265" s="59">
        <v>0</v>
      </c>
      <c r="H265" s="60">
        <f t="shared" si="42"/>
        <v>0</v>
      </c>
      <c r="I265" s="59">
        <f t="shared" si="43"/>
        <v>0</v>
      </c>
      <c r="J265" s="11"/>
      <c r="L265" s="1"/>
      <c r="M265" s="1"/>
      <c r="N265" s="1"/>
      <c r="O265" s="1"/>
    </row>
    <row r="266" spans="1:15" ht="81.95" customHeight="1">
      <c r="A266" s="53">
        <f t="shared" si="44"/>
        <v>6</v>
      </c>
      <c r="B266" s="54" t="s">
        <v>79</v>
      </c>
      <c r="C266" s="230">
        <f>(($L$135*0.35)*2)</f>
        <v>4922.3999999999996</v>
      </c>
      <c r="D266" s="55" t="s">
        <v>55</v>
      </c>
      <c r="E266" s="301" t="s">
        <v>536</v>
      </c>
      <c r="F266" s="301"/>
      <c r="G266" s="59">
        <v>0</v>
      </c>
      <c r="H266" s="60">
        <f t="shared" si="42"/>
        <v>0</v>
      </c>
      <c r="I266" s="59">
        <f t="shared" si="43"/>
        <v>0</v>
      </c>
      <c r="J266" s="11"/>
      <c r="L266" s="1"/>
      <c r="M266" s="1"/>
      <c r="N266" s="1"/>
      <c r="O266" s="1"/>
    </row>
    <row r="267" spans="1:15" ht="81.95" customHeight="1">
      <c r="A267" s="53">
        <f t="shared" si="44"/>
        <v>7</v>
      </c>
      <c r="B267" s="54" t="s">
        <v>80</v>
      </c>
      <c r="C267" s="230">
        <f>(($L$135*0.35)*2)</f>
        <v>4922.3999999999996</v>
      </c>
      <c r="D267" s="55" t="s">
        <v>64</v>
      </c>
      <c r="E267" s="301" t="s">
        <v>545</v>
      </c>
      <c r="F267" s="301"/>
      <c r="G267" s="59">
        <v>0</v>
      </c>
      <c r="H267" s="60">
        <f t="shared" si="42"/>
        <v>0</v>
      </c>
      <c r="I267" s="59">
        <f t="shared" si="43"/>
        <v>0</v>
      </c>
      <c r="J267" s="11"/>
      <c r="L267" s="1"/>
      <c r="M267" s="1"/>
      <c r="N267" s="1"/>
      <c r="O267" s="1"/>
    </row>
    <row r="268" spans="1:15" ht="81.95" customHeight="1">
      <c r="A268" s="53">
        <f t="shared" si="44"/>
        <v>8</v>
      </c>
      <c r="B268" s="54" t="s">
        <v>81</v>
      </c>
      <c r="C268" s="230">
        <f>(($L$135*0.35)*2)</f>
        <v>4922.3999999999996</v>
      </c>
      <c r="D268" s="55" t="s">
        <v>64</v>
      </c>
      <c r="E268" s="301" t="s">
        <v>417</v>
      </c>
      <c r="F268" s="301"/>
      <c r="G268" s="59">
        <v>0</v>
      </c>
      <c r="H268" s="60">
        <f t="shared" si="42"/>
        <v>0</v>
      </c>
      <c r="I268" s="59">
        <f t="shared" si="43"/>
        <v>0</v>
      </c>
      <c r="J268" s="11"/>
      <c r="L268" s="1"/>
      <c r="M268" s="1"/>
      <c r="N268" s="1"/>
      <c r="O268" s="1"/>
    </row>
    <row r="269" spans="1:15" ht="72">
      <c r="A269" s="53">
        <f t="shared" si="44"/>
        <v>9</v>
      </c>
      <c r="B269" s="54" t="s">
        <v>91</v>
      </c>
      <c r="C269" s="55">
        <v>2</v>
      </c>
      <c r="D269" s="55" t="s">
        <v>64</v>
      </c>
      <c r="E269" s="301" t="s">
        <v>90</v>
      </c>
      <c r="F269" s="301"/>
      <c r="G269" s="59">
        <v>0</v>
      </c>
      <c r="H269" s="60">
        <f t="shared" si="42"/>
        <v>0</v>
      </c>
      <c r="I269" s="59">
        <f t="shared" si="43"/>
        <v>0</v>
      </c>
      <c r="J269" s="11"/>
      <c r="L269" s="1"/>
      <c r="M269" s="1"/>
      <c r="N269" s="1"/>
      <c r="O269" s="1"/>
    </row>
    <row r="270" spans="1:15" ht="60">
      <c r="A270" s="53">
        <f t="shared" si="44"/>
        <v>10</v>
      </c>
      <c r="B270" s="54" t="s">
        <v>88</v>
      </c>
      <c r="C270" s="55">
        <v>2</v>
      </c>
      <c r="D270" s="55" t="s">
        <v>64</v>
      </c>
      <c r="E270" s="301" t="s">
        <v>87</v>
      </c>
      <c r="F270" s="301"/>
      <c r="G270" s="59">
        <v>0</v>
      </c>
      <c r="H270" s="60">
        <f t="shared" si="42"/>
        <v>0</v>
      </c>
      <c r="I270" s="59">
        <f t="shared" si="43"/>
        <v>0</v>
      </c>
      <c r="J270" s="11"/>
      <c r="L270" s="1"/>
      <c r="M270" s="1"/>
      <c r="N270" s="1"/>
      <c r="O270" s="1"/>
    </row>
    <row r="271" spans="1:15" ht="72">
      <c r="A271" s="53">
        <f t="shared" si="44"/>
        <v>11</v>
      </c>
      <c r="B271" s="54" t="s">
        <v>96</v>
      </c>
      <c r="C271" s="55">
        <v>2</v>
      </c>
      <c r="D271" s="55" t="s">
        <v>64</v>
      </c>
      <c r="E271" s="301" t="s">
        <v>99</v>
      </c>
      <c r="F271" s="301"/>
      <c r="G271" s="59">
        <v>0</v>
      </c>
      <c r="H271" s="60">
        <f t="shared" si="42"/>
        <v>0</v>
      </c>
      <c r="I271" s="59">
        <f t="shared" si="43"/>
        <v>0</v>
      </c>
      <c r="J271" s="11"/>
      <c r="L271" s="1"/>
      <c r="M271" s="1"/>
      <c r="N271" s="1"/>
      <c r="O271" s="1"/>
    </row>
    <row r="272" spans="1:15" ht="36">
      <c r="A272" s="53">
        <f t="shared" si="44"/>
        <v>12</v>
      </c>
      <c r="B272" s="145" t="s">
        <v>389</v>
      </c>
      <c r="C272" s="148">
        <v>10</v>
      </c>
      <c r="D272" s="55" t="s">
        <v>55</v>
      </c>
      <c r="E272" s="301" t="s">
        <v>395</v>
      </c>
      <c r="F272" s="301"/>
      <c r="G272" s="59">
        <v>0</v>
      </c>
      <c r="H272" s="60">
        <f t="shared" si="42"/>
        <v>0</v>
      </c>
      <c r="I272" s="60">
        <f t="shared" si="43"/>
        <v>0</v>
      </c>
      <c r="J272" s="11"/>
      <c r="L272" s="1"/>
      <c r="M272" s="1"/>
      <c r="N272" s="1"/>
      <c r="O272" s="1"/>
    </row>
    <row r="273" spans="1:15" ht="24">
      <c r="A273" s="53">
        <f t="shared" si="44"/>
        <v>13</v>
      </c>
      <c r="B273" s="54" t="s">
        <v>82</v>
      </c>
      <c r="C273" s="55">
        <v>6</v>
      </c>
      <c r="D273" s="55" t="s">
        <v>64</v>
      </c>
      <c r="E273" s="301" t="s">
        <v>71</v>
      </c>
      <c r="F273" s="301"/>
      <c r="G273" s="59">
        <v>0</v>
      </c>
      <c r="H273" s="60">
        <f t="shared" si="42"/>
        <v>0</v>
      </c>
      <c r="I273" s="59">
        <f t="shared" si="43"/>
        <v>0</v>
      </c>
      <c r="J273" s="11"/>
      <c r="L273" s="1"/>
      <c r="M273" s="1"/>
      <c r="N273" s="1"/>
      <c r="O273" s="1"/>
    </row>
    <row r="274" spans="1:15">
      <c r="A274" s="314" t="s">
        <v>495</v>
      </c>
      <c r="B274" s="314"/>
      <c r="C274" s="314"/>
      <c r="D274" s="314"/>
      <c r="E274" s="314"/>
      <c r="F274" s="314"/>
      <c r="G274" s="314"/>
      <c r="H274" s="65">
        <f>SUM(H261:H273)</f>
        <v>0</v>
      </c>
      <c r="I274" s="65">
        <f>SUM(I261:I273)</f>
        <v>0</v>
      </c>
      <c r="J274" s="11"/>
      <c r="L274" s="1"/>
      <c r="M274" s="1"/>
      <c r="N274" s="1"/>
      <c r="O274" s="1"/>
    </row>
    <row r="275" spans="1:15">
      <c r="A275" s="212"/>
      <c r="B275" s="67"/>
      <c r="C275" s="67"/>
      <c r="D275" s="67"/>
      <c r="E275" s="67"/>
      <c r="F275" s="67"/>
      <c r="G275" s="67"/>
      <c r="H275" s="67"/>
      <c r="J275" s="11"/>
      <c r="L275" s="1"/>
      <c r="M275" s="1"/>
      <c r="N275" s="1"/>
      <c r="O275" s="1"/>
    </row>
    <row r="276" spans="1:15">
      <c r="A276" s="309" t="s">
        <v>485</v>
      </c>
      <c r="B276" s="309"/>
      <c r="C276" s="309"/>
      <c r="D276" s="309"/>
      <c r="E276" s="309"/>
      <c r="F276" s="309"/>
      <c r="G276" s="309"/>
      <c r="H276" s="309"/>
      <c r="I276" s="309"/>
      <c r="J276" s="11"/>
    </row>
    <row r="277" spans="1:15">
      <c r="A277" s="302" t="s">
        <v>507</v>
      </c>
      <c r="B277" s="302"/>
      <c r="C277" s="302"/>
      <c r="D277" s="302"/>
      <c r="E277" s="302"/>
      <c r="F277" s="302"/>
      <c r="G277" s="302"/>
      <c r="H277" s="302"/>
      <c r="I277" s="302"/>
      <c r="J277" s="11"/>
    </row>
    <row r="278" spans="1:15">
      <c r="A278" s="80" t="s">
        <v>2</v>
      </c>
      <c r="B278" s="41" t="s">
        <v>56</v>
      </c>
      <c r="C278" s="225" t="s">
        <v>546</v>
      </c>
      <c r="D278" s="41" t="s">
        <v>1</v>
      </c>
      <c r="E278" s="300" t="s">
        <v>63</v>
      </c>
      <c r="F278" s="300"/>
      <c r="G278" s="41" t="s">
        <v>8</v>
      </c>
      <c r="H278" s="41" t="s">
        <v>18</v>
      </c>
      <c r="I278" s="74" t="s">
        <v>62</v>
      </c>
      <c r="J278" s="11"/>
    </row>
    <row r="279" spans="1:15" ht="72.75" customHeight="1">
      <c r="A279" s="53">
        <v>1</v>
      </c>
      <c r="B279" s="54" t="s">
        <v>106</v>
      </c>
      <c r="C279" s="57">
        <v>12</v>
      </c>
      <c r="D279" s="79" t="s">
        <v>109</v>
      </c>
      <c r="E279" s="301" t="s">
        <v>110</v>
      </c>
      <c r="F279" s="301"/>
      <c r="G279" s="59">
        <v>0</v>
      </c>
      <c r="H279" s="60">
        <f>I279/2</f>
        <v>0</v>
      </c>
      <c r="I279" s="59">
        <f>C279*G279</f>
        <v>0</v>
      </c>
      <c r="J279" s="11"/>
      <c r="K279" s="58"/>
    </row>
    <row r="280" spans="1:15" ht="113.25" customHeight="1">
      <c r="A280" s="53">
        <f>A279+1</f>
        <v>2</v>
      </c>
      <c r="B280" s="54" t="s">
        <v>112</v>
      </c>
      <c r="C280" s="57">
        <v>528</v>
      </c>
      <c r="D280" s="79" t="s">
        <v>64</v>
      </c>
      <c r="E280" s="301" t="s">
        <v>111</v>
      </c>
      <c r="F280" s="301"/>
      <c r="G280" s="59">
        <v>0</v>
      </c>
      <c r="H280" s="60">
        <f>I280/2</f>
        <v>0</v>
      </c>
      <c r="I280" s="59">
        <f>C280*G280</f>
        <v>0</v>
      </c>
      <c r="J280" s="11"/>
      <c r="K280" s="58"/>
    </row>
    <row r="281" spans="1:15">
      <c r="A281" s="314" t="s">
        <v>495</v>
      </c>
      <c r="B281" s="314"/>
      <c r="C281" s="314"/>
      <c r="D281" s="314"/>
      <c r="E281" s="314"/>
      <c r="F281" s="314"/>
      <c r="G281" s="314"/>
      <c r="H281" s="65">
        <f>SUM(H279:H280)</f>
        <v>0</v>
      </c>
      <c r="I281" s="65">
        <f>SUM(I279:I280)</f>
        <v>0</v>
      </c>
      <c r="J281" s="11"/>
      <c r="K281" s="58"/>
    </row>
    <row r="282" spans="1:15">
      <c r="A282" s="37"/>
      <c r="B282" s="76"/>
      <c r="C282" s="77"/>
      <c r="D282" s="62"/>
      <c r="E282" s="78"/>
      <c r="F282" s="78"/>
      <c r="G282" s="61"/>
      <c r="H282" s="61"/>
      <c r="I282" s="62"/>
      <c r="J282" s="11"/>
      <c r="K282" s="58"/>
    </row>
    <row r="283" spans="1:15">
      <c r="A283" s="309" t="s">
        <v>485</v>
      </c>
      <c r="B283" s="309"/>
      <c r="C283" s="309"/>
      <c r="D283" s="309"/>
      <c r="E283" s="309"/>
      <c r="F283" s="309"/>
      <c r="G283" s="309"/>
      <c r="H283" s="309"/>
      <c r="I283" s="309"/>
      <c r="J283" s="11"/>
      <c r="K283" s="58"/>
    </row>
    <row r="284" spans="1:15">
      <c r="A284" s="302" t="s">
        <v>492</v>
      </c>
      <c r="B284" s="302"/>
      <c r="C284" s="302"/>
      <c r="D284" s="302"/>
      <c r="E284" s="302"/>
      <c r="F284" s="302"/>
      <c r="G284" s="302"/>
      <c r="H284" s="302"/>
      <c r="I284" s="302"/>
      <c r="J284" s="11"/>
      <c r="K284" s="58"/>
    </row>
    <row r="285" spans="1:15">
      <c r="A285" s="80" t="s">
        <v>2</v>
      </c>
      <c r="B285" s="171" t="s">
        <v>56</v>
      </c>
      <c r="C285" s="225" t="s">
        <v>546</v>
      </c>
      <c r="D285" s="171" t="s">
        <v>1</v>
      </c>
      <c r="E285" s="300" t="s">
        <v>63</v>
      </c>
      <c r="F285" s="300"/>
      <c r="G285" s="171" t="s">
        <v>8</v>
      </c>
      <c r="H285" s="171" t="s">
        <v>18</v>
      </c>
      <c r="I285" s="74" t="s">
        <v>62</v>
      </c>
      <c r="J285" s="11"/>
      <c r="K285" s="58"/>
    </row>
    <row r="286" spans="1:15" ht="48">
      <c r="A286" s="53">
        <v>1</v>
      </c>
      <c r="B286" s="54" t="s">
        <v>106</v>
      </c>
      <c r="C286" s="57">
        <v>12</v>
      </c>
      <c r="D286" s="79" t="s">
        <v>109</v>
      </c>
      <c r="E286" s="301" t="s">
        <v>110</v>
      </c>
      <c r="F286" s="301"/>
      <c r="G286" s="59">
        <v>0</v>
      </c>
      <c r="H286" s="60">
        <f>I286/2</f>
        <v>0</v>
      </c>
      <c r="I286" s="59">
        <f>C286*G286</f>
        <v>0</v>
      </c>
      <c r="J286" s="11"/>
      <c r="K286" s="58"/>
    </row>
    <row r="287" spans="1:15" ht="108">
      <c r="A287" s="53">
        <f>A286+1</f>
        <v>2</v>
      </c>
      <c r="B287" s="54" t="s">
        <v>112</v>
      </c>
      <c r="C287" s="57">
        <v>528</v>
      </c>
      <c r="D287" s="79" t="s">
        <v>64</v>
      </c>
      <c r="E287" s="301" t="s">
        <v>111</v>
      </c>
      <c r="F287" s="301"/>
      <c r="G287" s="59">
        <v>0</v>
      </c>
      <c r="H287" s="60">
        <f>I287/2</f>
        <v>0</v>
      </c>
      <c r="I287" s="59">
        <f>C287*G287</f>
        <v>0</v>
      </c>
      <c r="J287" s="11"/>
      <c r="K287" s="58"/>
    </row>
    <row r="288" spans="1:15">
      <c r="A288" s="314" t="s">
        <v>495</v>
      </c>
      <c r="B288" s="314"/>
      <c r="C288" s="314"/>
      <c r="D288" s="314"/>
      <c r="E288" s="314"/>
      <c r="F288" s="314"/>
      <c r="G288" s="314"/>
      <c r="H288" s="65">
        <f>SUM(H286:H287)</f>
        <v>0</v>
      </c>
      <c r="I288" s="65">
        <f>SUM(I286:I287)</f>
        <v>0</v>
      </c>
      <c r="J288" s="11"/>
      <c r="K288" s="58"/>
    </row>
    <row r="289" spans="1:11">
      <c r="A289" s="37"/>
      <c r="B289" s="76"/>
      <c r="C289" s="77"/>
      <c r="D289" s="62"/>
      <c r="E289" s="78"/>
      <c r="F289" s="78"/>
      <c r="G289" s="61"/>
      <c r="H289" s="61"/>
      <c r="I289" s="62"/>
      <c r="J289" s="11"/>
      <c r="K289" s="58"/>
    </row>
    <row r="290" spans="1:11">
      <c r="A290" s="37"/>
      <c r="B290" s="76"/>
      <c r="C290" s="77"/>
      <c r="D290" s="62"/>
      <c r="E290" s="78"/>
      <c r="F290" s="78"/>
      <c r="G290" s="61"/>
      <c r="H290" s="61"/>
      <c r="I290" s="62"/>
      <c r="J290" s="11"/>
      <c r="K290" s="58"/>
    </row>
    <row r="291" spans="1:11">
      <c r="A291" s="309" t="s">
        <v>485</v>
      </c>
      <c r="B291" s="309"/>
      <c r="C291" s="309"/>
      <c r="D291" s="309"/>
      <c r="E291" s="309"/>
      <c r="F291" s="309"/>
      <c r="G291" s="309"/>
      <c r="H291" s="309"/>
      <c r="I291" s="309"/>
      <c r="J291" s="11"/>
      <c r="K291" s="58"/>
    </row>
    <row r="292" spans="1:11">
      <c r="A292" s="302" t="s">
        <v>493</v>
      </c>
      <c r="B292" s="302"/>
      <c r="C292" s="302"/>
      <c r="D292" s="302"/>
      <c r="E292" s="302"/>
      <c r="F292" s="302"/>
      <c r="G292" s="302"/>
      <c r="H292" s="302"/>
      <c r="I292" s="302"/>
      <c r="J292" s="11"/>
      <c r="K292" s="58"/>
    </row>
    <row r="293" spans="1:11">
      <c r="A293" s="80" t="s">
        <v>2</v>
      </c>
      <c r="B293" s="73" t="s">
        <v>56</v>
      </c>
      <c r="C293" s="225" t="s">
        <v>546</v>
      </c>
      <c r="D293" s="73" t="s">
        <v>1</v>
      </c>
      <c r="E293" s="300" t="s">
        <v>63</v>
      </c>
      <c r="F293" s="300"/>
      <c r="G293" s="73" t="s">
        <v>8</v>
      </c>
      <c r="H293" s="73" t="s">
        <v>18</v>
      </c>
      <c r="I293" s="74" t="s">
        <v>62</v>
      </c>
      <c r="J293" s="11"/>
      <c r="K293" s="58"/>
    </row>
    <row r="294" spans="1:11" ht="48">
      <c r="A294" s="53">
        <v>1</v>
      </c>
      <c r="B294" s="54" t="s">
        <v>106</v>
      </c>
      <c r="C294" s="55">
        <v>12</v>
      </c>
      <c r="D294" s="56" t="s">
        <v>109</v>
      </c>
      <c r="E294" s="301" t="s">
        <v>114</v>
      </c>
      <c r="F294" s="301"/>
      <c r="G294" s="59">
        <v>0</v>
      </c>
      <c r="H294" s="60">
        <f>I294/2</f>
        <v>0</v>
      </c>
      <c r="I294" s="59">
        <f>C294*G294</f>
        <v>0</v>
      </c>
      <c r="J294" s="11"/>
      <c r="K294" s="58"/>
    </row>
    <row r="295" spans="1:11" ht="48">
      <c r="A295" s="53">
        <f>A294+1</f>
        <v>2</v>
      </c>
      <c r="B295" s="54" t="s">
        <v>107</v>
      </c>
      <c r="C295" s="55">
        <v>12</v>
      </c>
      <c r="D295" s="56" t="s">
        <v>109</v>
      </c>
      <c r="E295" s="301" t="s">
        <v>115</v>
      </c>
      <c r="F295" s="301"/>
      <c r="G295" s="59">
        <v>0</v>
      </c>
      <c r="H295" s="60">
        <f>I295/2</f>
        <v>0</v>
      </c>
      <c r="I295" s="59">
        <f>C295*G295</f>
        <v>0</v>
      </c>
      <c r="J295" s="11"/>
      <c r="K295" s="58"/>
    </row>
    <row r="296" spans="1:11" ht="43.5" customHeight="1">
      <c r="A296" s="53">
        <f>A295+1</f>
        <v>3</v>
      </c>
      <c r="B296" s="54" t="s">
        <v>108</v>
      </c>
      <c r="C296" s="55">
        <v>12</v>
      </c>
      <c r="D296" s="56" t="s">
        <v>109</v>
      </c>
      <c r="E296" s="301" t="s">
        <v>116</v>
      </c>
      <c r="F296" s="301"/>
      <c r="G296" s="59">
        <v>0</v>
      </c>
      <c r="H296" s="60">
        <f>I296/2</f>
        <v>0</v>
      </c>
      <c r="I296" s="59">
        <f>C296*G296</f>
        <v>0</v>
      </c>
      <c r="J296" s="11"/>
      <c r="K296" s="58"/>
    </row>
    <row r="297" spans="1:11" ht="120">
      <c r="A297" s="53">
        <f>A296+1</f>
        <v>4</v>
      </c>
      <c r="B297" s="54" t="s">
        <v>113</v>
      </c>
      <c r="C297" s="55">
        <v>804</v>
      </c>
      <c r="D297" s="56" t="s">
        <v>64</v>
      </c>
      <c r="E297" s="326" t="s">
        <v>117</v>
      </c>
      <c r="F297" s="326"/>
      <c r="G297" s="59">
        <v>0</v>
      </c>
      <c r="H297" s="60">
        <f>I297/2</f>
        <v>0</v>
      </c>
      <c r="I297" s="59">
        <f>C297*G297</f>
        <v>0</v>
      </c>
      <c r="J297" s="11"/>
      <c r="K297" s="58"/>
    </row>
    <row r="298" spans="1:11">
      <c r="A298" s="314" t="s">
        <v>495</v>
      </c>
      <c r="B298" s="314"/>
      <c r="C298" s="314"/>
      <c r="D298" s="314"/>
      <c r="E298" s="314"/>
      <c r="F298" s="314"/>
      <c r="G298" s="314"/>
      <c r="H298" s="65">
        <f>SUM(H294:H297)</f>
        <v>0</v>
      </c>
      <c r="I298" s="65">
        <f>SUM(I294:I297)</f>
        <v>0</v>
      </c>
      <c r="J298" s="11"/>
    </row>
    <row r="299" spans="1:11">
      <c r="J299" s="11"/>
    </row>
    <row r="300" spans="1:11">
      <c r="J300" s="11"/>
    </row>
    <row r="301" spans="1:11">
      <c r="J301" s="11"/>
    </row>
    <row r="302" spans="1:11">
      <c r="A302" s="309" t="s">
        <v>485</v>
      </c>
      <c r="B302" s="309"/>
      <c r="C302" s="309"/>
      <c r="D302" s="309"/>
      <c r="E302" s="309"/>
      <c r="F302" s="309"/>
      <c r="G302" s="309"/>
      <c r="H302" s="309"/>
      <c r="I302" s="309"/>
      <c r="J302" s="11"/>
    </row>
    <row r="303" spans="1:11">
      <c r="A303" s="302" t="s">
        <v>494</v>
      </c>
      <c r="B303" s="302"/>
      <c r="C303" s="302"/>
      <c r="D303" s="302"/>
      <c r="E303" s="302"/>
      <c r="F303" s="302"/>
      <c r="G303" s="302"/>
      <c r="H303" s="302"/>
      <c r="I303" s="302"/>
      <c r="J303" s="11"/>
    </row>
    <row r="304" spans="1:11">
      <c r="A304" s="80" t="s">
        <v>2</v>
      </c>
      <c r="B304" s="171" t="s">
        <v>56</v>
      </c>
      <c r="C304" s="225" t="s">
        <v>546</v>
      </c>
      <c r="D304" s="171" t="s">
        <v>1</v>
      </c>
      <c r="E304" s="300" t="s">
        <v>63</v>
      </c>
      <c r="F304" s="300"/>
      <c r="G304" s="171" t="s">
        <v>8</v>
      </c>
      <c r="H304" s="171" t="s">
        <v>18</v>
      </c>
      <c r="I304" s="74" t="s">
        <v>62</v>
      </c>
      <c r="J304" s="11"/>
    </row>
    <row r="305" spans="1:10" ht="48">
      <c r="A305" s="53">
        <v>1</v>
      </c>
      <c r="B305" s="54" t="s">
        <v>106</v>
      </c>
      <c r="C305" s="55">
        <v>12</v>
      </c>
      <c r="D305" s="56" t="s">
        <v>109</v>
      </c>
      <c r="E305" s="301" t="s">
        <v>114</v>
      </c>
      <c r="F305" s="301"/>
      <c r="G305" s="59">
        <v>0</v>
      </c>
      <c r="H305" s="60">
        <f t="shared" ref="H305:H308" si="45">I305/2</f>
        <v>0</v>
      </c>
      <c r="I305" s="59">
        <f t="shared" ref="I305:I308" si="46">C305*G305</f>
        <v>0</v>
      </c>
      <c r="J305" s="11"/>
    </row>
    <row r="306" spans="1:10" ht="48">
      <c r="A306" s="53">
        <f>A305+1</f>
        <v>2</v>
      </c>
      <c r="B306" s="54" t="s">
        <v>107</v>
      </c>
      <c r="C306" s="55">
        <v>12</v>
      </c>
      <c r="D306" s="56" t="s">
        <v>109</v>
      </c>
      <c r="E306" s="301" t="s">
        <v>115</v>
      </c>
      <c r="F306" s="301"/>
      <c r="G306" s="59">
        <v>0</v>
      </c>
      <c r="H306" s="60">
        <f t="shared" si="45"/>
        <v>0</v>
      </c>
      <c r="I306" s="59">
        <f t="shared" si="46"/>
        <v>0</v>
      </c>
      <c r="J306" s="11"/>
    </row>
    <row r="307" spans="1:10" ht="36">
      <c r="A307" s="53">
        <f t="shared" ref="A307:A308" si="47">A306+1</f>
        <v>3</v>
      </c>
      <c r="B307" s="54" t="s">
        <v>108</v>
      </c>
      <c r="C307" s="55">
        <v>12</v>
      </c>
      <c r="D307" s="56" t="s">
        <v>109</v>
      </c>
      <c r="E307" s="301" t="s">
        <v>116</v>
      </c>
      <c r="F307" s="301"/>
      <c r="G307" s="59">
        <v>0</v>
      </c>
      <c r="H307" s="60">
        <f t="shared" si="45"/>
        <v>0</v>
      </c>
      <c r="I307" s="59">
        <f t="shared" si="46"/>
        <v>0</v>
      </c>
      <c r="J307" s="11"/>
    </row>
    <row r="308" spans="1:10" ht="120">
      <c r="A308" s="53">
        <f t="shared" si="47"/>
        <v>4</v>
      </c>
      <c r="B308" s="54" t="s">
        <v>113</v>
      </c>
      <c r="C308" s="55">
        <v>804</v>
      </c>
      <c r="D308" s="56" t="s">
        <v>64</v>
      </c>
      <c r="E308" s="326" t="s">
        <v>117</v>
      </c>
      <c r="F308" s="326"/>
      <c r="G308" s="59">
        <v>0</v>
      </c>
      <c r="H308" s="60">
        <f t="shared" si="45"/>
        <v>0</v>
      </c>
      <c r="I308" s="59">
        <f t="shared" si="46"/>
        <v>0</v>
      </c>
      <c r="J308" s="11"/>
    </row>
    <row r="309" spans="1:10">
      <c r="A309" s="314" t="s">
        <v>495</v>
      </c>
      <c r="B309" s="314"/>
      <c r="C309" s="314"/>
      <c r="D309" s="314"/>
      <c r="E309" s="314"/>
      <c r="F309" s="314"/>
      <c r="G309" s="314"/>
      <c r="H309" s="65">
        <f>SUM(H305:H308)</f>
        <v>0</v>
      </c>
      <c r="I309" s="65">
        <f>SUM(I305:I308)</f>
        <v>0</v>
      </c>
      <c r="J309" s="11"/>
    </row>
    <row r="310" spans="1:10">
      <c r="J310" s="11"/>
    </row>
    <row r="311" spans="1:10">
      <c r="J311" s="11"/>
    </row>
    <row r="312" spans="1:10">
      <c r="B312" s="309" t="str">
        <f>A133</f>
        <v>META 6. EVENTOS E PARTICIPAÇÃO EM COMPETIÇÕES</v>
      </c>
      <c r="C312" s="309"/>
      <c r="D312" s="309"/>
      <c r="E312" s="309"/>
      <c r="F312" s="309"/>
      <c r="G312" s="309"/>
      <c r="H312" s="309"/>
      <c r="J312" s="11"/>
    </row>
    <row r="313" spans="1:10">
      <c r="B313" s="291" t="s">
        <v>520</v>
      </c>
      <c r="C313" s="292"/>
      <c r="D313" s="292"/>
      <c r="E313" s="292"/>
      <c r="F313" s="292"/>
      <c r="G313" s="292"/>
      <c r="H313" s="293"/>
      <c r="J313" s="11"/>
    </row>
    <row r="314" spans="1:10">
      <c r="B314" s="310" t="s">
        <v>418</v>
      </c>
      <c r="C314" s="310"/>
      <c r="D314" s="310"/>
      <c r="E314" s="205" t="s">
        <v>7</v>
      </c>
      <c r="F314" s="205" t="s">
        <v>383</v>
      </c>
      <c r="G314" s="66" t="s">
        <v>73</v>
      </c>
      <c r="H314" s="66" t="s">
        <v>72</v>
      </c>
      <c r="J314" s="11"/>
    </row>
    <row r="315" spans="1:10">
      <c r="B315" s="311" t="s">
        <v>496</v>
      </c>
      <c r="C315" s="312"/>
      <c r="D315" s="312"/>
      <c r="E315" s="312"/>
      <c r="F315" s="312"/>
      <c r="G315" s="312"/>
      <c r="H315" s="313"/>
      <c r="J315" s="11"/>
    </row>
    <row r="316" spans="1:10">
      <c r="B316" s="206" t="str">
        <f>A134</f>
        <v xml:space="preserve">ETAPA 6.1. COLÔNIA DE FÉRIAS COP PARQUE DA VAQUEJADA (JANEIRO E JULHO) </v>
      </c>
      <c r="C316" s="206"/>
      <c r="D316" s="206"/>
      <c r="E316" s="176">
        <v>4</v>
      </c>
      <c r="F316" s="181">
        <f>H316/E316</f>
        <v>0</v>
      </c>
      <c r="G316" s="180">
        <f>H141</f>
        <v>0</v>
      </c>
      <c r="H316" s="180">
        <f>I141</f>
        <v>0</v>
      </c>
      <c r="J316" s="11"/>
    </row>
    <row r="317" spans="1:10">
      <c r="B317" s="342" t="str">
        <f>A143</f>
        <v>ETAPA 6.2. COLÔNIA DE FÉRIAS COP SÃO SEBASTIÃO (JANEIRO E JULHO)</v>
      </c>
      <c r="C317" s="343"/>
      <c r="D317" s="344"/>
      <c r="E317" s="176">
        <v>4</v>
      </c>
      <c r="F317" s="181">
        <f>H317/E317</f>
        <v>0</v>
      </c>
      <c r="G317" s="180">
        <f>H150</f>
        <v>0</v>
      </c>
      <c r="H317" s="180">
        <f>I150</f>
        <v>0</v>
      </c>
      <c r="J317" s="11"/>
    </row>
    <row r="318" spans="1:10">
      <c r="B318" s="311" t="s">
        <v>497</v>
      </c>
      <c r="C318" s="312"/>
      <c r="D318" s="312"/>
      <c r="E318" s="312"/>
      <c r="F318" s="312"/>
      <c r="G318" s="312"/>
      <c r="H318" s="313"/>
      <c r="J318" s="11"/>
    </row>
    <row r="319" spans="1:10">
      <c r="B319" s="342" t="str">
        <f>A154</f>
        <v>ETAPA 6.3. FESTA JUNINA COP PARQUE DA VAQUEJADA (JUNHO)</v>
      </c>
      <c r="C319" s="343"/>
      <c r="D319" s="344"/>
      <c r="E319" s="176">
        <v>2</v>
      </c>
      <c r="F319" s="181">
        <f>H319/E319</f>
        <v>0</v>
      </c>
      <c r="G319" s="180">
        <f>H173</f>
        <v>0</v>
      </c>
      <c r="H319" s="180">
        <f>I173</f>
        <v>0</v>
      </c>
      <c r="J319" s="11"/>
    </row>
    <row r="320" spans="1:10">
      <c r="B320" s="342" t="str">
        <f>A177</f>
        <v>ETAPA 6.4. FESTA JUNINA COP SÃO SEBASTIÃO (JUNHO)</v>
      </c>
      <c r="C320" s="343"/>
      <c r="D320" s="344"/>
      <c r="E320" s="176">
        <v>2</v>
      </c>
      <c r="F320" s="181">
        <f t="shared" ref="F320" si="48">H320/E320</f>
        <v>0</v>
      </c>
      <c r="G320" s="180">
        <f>H196</f>
        <v>0</v>
      </c>
      <c r="H320" s="180">
        <f>I196</f>
        <v>0</v>
      </c>
      <c r="J320" s="11"/>
    </row>
    <row r="321" spans="2:10">
      <c r="B321" s="311" t="s">
        <v>498</v>
      </c>
      <c r="C321" s="312"/>
      <c r="D321" s="312"/>
      <c r="E321" s="312"/>
      <c r="F321" s="312"/>
      <c r="G321" s="312"/>
      <c r="H321" s="313"/>
      <c r="J321" s="11"/>
    </row>
    <row r="322" spans="2:10">
      <c r="B322" s="342" t="str">
        <f>A199</f>
        <v>ETAPA 6.5. FESTIVAL  ESPORTIVO COP PARQUE DA VAQUEJADA (SETEMBRO)</v>
      </c>
      <c r="C322" s="343"/>
      <c r="D322" s="344"/>
      <c r="E322" s="176">
        <v>2</v>
      </c>
      <c r="F322" s="181">
        <f t="shared" ref="F322:F323" si="49">H322/E322</f>
        <v>0</v>
      </c>
      <c r="G322" s="180">
        <f>H203</f>
        <v>0</v>
      </c>
      <c r="H322" s="180">
        <f>I203</f>
        <v>0</v>
      </c>
      <c r="J322" s="11"/>
    </row>
    <row r="323" spans="2:10">
      <c r="B323" s="342" t="str">
        <f>A206</f>
        <v>ETAPA 6.6. FESTIVAL  ESPORTIVO COP SÃO SEBASTIÃO (SETEMBRO)</v>
      </c>
      <c r="C323" s="343"/>
      <c r="D323" s="344"/>
      <c r="E323" s="176">
        <v>2</v>
      </c>
      <c r="F323" s="181">
        <f t="shared" si="49"/>
        <v>0</v>
      </c>
      <c r="G323" s="180">
        <f>H210</f>
        <v>0</v>
      </c>
      <c r="H323" s="180">
        <f>I210</f>
        <v>0</v>
      </c>
      <c r="J323" s="11"/>
    </row>
    <row r="324" spans="2:10">
      <c r="B324" s="311" t="s">
        <v>501</v>
      </c>
      <c r="C324" s="312"/>
      <c r="D324" s="312"/>
      <c r="E324" s="312"/>
      <c r="F324" s="312"/>
      <c r="G324" s="312"/>
      <c r="H324" s="313"/>
      <c r="J324" s="11"/>
    </row>
    <row r="325" spans="2:10">
      <c r="B325" s="342" t="str">
        <f>A214</f>
        <v>ETAPA 6.7. BAILE DO IDOSO COP PARQUE DA VAQUEJADA  (OUTUBRO)</v>
      </c>
      <c r="C325" s="343"/>
      <c r="D325" s="344"/>
      <c r="E325" s="176">
        <v>2</v>
      </c>
      <c r="F325" s="181">
        <f t="shared" ref="F325:F326" si="50">H325/E325</f>
        <v>0</v>
      </c>
      <c r="G325" s="180">
        <f>H223</f>
        <v>0</v>
      </c>
      <c r="H325" s="180">
        <f>I223</f>
        <v>0</v>
      </c>
      <c r="J325" s="11"/>
    </row>
    <row r="326" spans="2:10">
      <c r="B326" s="342" t="str">
        <f>A227</f>
        <v>ETAPA 6.8. BAILE DO IDOSO COP SÃO SEBASTIÃO (OUTUBRO)</v>
      </c>
      <c r="C326" s="343"/>
      <c r="D326" s="344"/>
      <c r="E326" s="176">
        <v>2</v>
      </c>
      <c r="F326" s="181">
        <f t="shared" si="50"/>
        <v>0</v>
      </c>
      <c r="G326" s="180">
        <f>H236</f>
        <v>0</v>
      </c>
      <c r="H326" s="180">
        <f>I236</f>
        <v>0</v>
      </c>
      <c r="J326" s="11"/>
    </row>
    <row r="327" spans="2:10">
      <c r="B327" s="311" t="s">
        <v>502</v>
      </c>
      <c r="C327" s="312"/>
      <c r="D327" s="312"/>
      <c r="E327" s="312"/>
      <c r="F327" s="312"/>
      <c r="G327" s="312"/>
      <c r="H327" s="313"/>
      <c r="J327" s="11"/>
    </row>
    <row r="328" spans="2:10">
      <c r="B328" s="218" t="str">
        <f>A240</f>
        <v>ETAPA 6.9. ANIVERSÁRIO DO COP PARQUE DA VAQUEJADA (DEZEMBRO)</v>
      </c>
      <c r="C328" s="219"/>
      <c r="D328" s="219"/>
      <c r="E328" s="176">
        <v>2</v>
      </c>
      <c r="F328" s="181">
        <f t="shared" ref="F328:F329" si="51">H328/E328</f>
        <v>0</v>
      </c>
      <c r="G328" s="180">
        <f>H255</f>
        <v>0</v>
      </c>
      <c r="H328" s="180">
        <f>I255</f>
        <v>0</v>
      </c>
      <c r="J328" s="11"/>
    </row>
    <row r="329" spans="2:10">
      <c r="B329" s="345" t="str">
        <f>A259</f>
        <v>ETAPA 6.10. ANIVERSÁRIO DO COP SÃO SEBASTIÃO (DEZEMBRO)</v>
      </c>
      <c r="C329" s="346"/>
      <c r="D329" s="347"/>
      <c r="E329" s="176">
        <v>2</v>
      </c>
      <c r="F329" s="181">
        <f t="shared" si="51"/>
        <v>0</v>
      </c>
      <c r="G329" s="180">
        <f>H274</f>
        <v>0</v>
      </c>
      <c r="H329" s="180">
        <f>I274</f>
        <v>0</v>
      </c>
      <c r="J329" s="11"/>
    </row>
    <row r="330" spans="2:10">
      <c r="B330" s="311" t="s">
        <v>503</v>
      </c>
      <c r="C330" s="312"/>
      <c r="D330" s="312"/>
      <c r="E330" s="312"/>
      <c r="F330" s="312"/>
      <c r="G330" s="312"/>
      <c r="H330" s="313"/>
      <c r="J330" s="11"/>
    </row>
    <row r="331" spans="2:10">
      <c r="B331" s="345" t="str">
        <f>A277</f>
        <v>ETAPA 6.11. PASSEIOS E CAMINHADAS COP PARQUE DA VAQUEJADA  (4 POR ANO)</v>
      </c>
      <c r="C331" s="346"/>
      <c r="D331" s="347"/>
      <c r="E331" s="176">
        <v>8</v>
      </c>
      <c r="F331" s="181">
        <f t="shared" ref="F331:F332" si="52">H331/E331</f>
        <v>0</v>
      </c>
      <c r="G331" s="180">
        <f>H281</f>
        <v>0</v>
      </c>
      <c r="H331" s="180">
        <f>I281</f>
        <v>0</v>
      </c>
      <c r="J331" s="11"/>
    </row>
    <row r="332" spans="2:10">
      <c r="B332" s="345" t="str">
        <f>A284</f>
        <v>ETAPA 6.12. PASSEIOS E CAMINHADAS COP SÃO SEBASTIÃO  (4 POR ANO)</v>
      </c>
      <c r="C332" s="346"/>
      <c r="D332" s="347"/>
      <c r="E332" s="176">
        <v>8</v>
      </c>
      <c r="F332" s="181">
        <f t="shared" si="52"/>
        <v>0</v>
      </c>
      <c r="G332" s="180">
        <f>H288</f>
        <v>0</v>
      </c>
      <c r="H332" s="180">
        <f>I288</f>
        <v>0</v>
      </c>
      <c r="J332" s="11"/>
    </row>
    <row r="333" spans="2:10">
      <c r="B333" s="311" t="s">
        <v>504</v>
      </c>
      <c r="C333" s="312"/>
      <c r="D333" s="312"/>
      <c r="E333" s="312"/>
      <c r="F333" s="312"/>
      <c r="G333" s="312"/>
      <c r="H333" s="313"/>
      <c r="J333" s="11"/>
    </row>
    <row r="334" spans="2:10">
      <c r="B334" s="342" t="str">
        <f>A292</f>
        <v>ETAPA 6.13. PARTICIPAÇÃO EM COMPETIÇÕES COP PARQUE DA VAQUEJADA  (6 POR ANO)</v>
      </c>
      <c r="C334" s="343"/>
      <c r="D334" s="344"/>
      <c r="E334" s="176">
        <v>12</v>
      </c>
      <c r="F334" s="181">
        <f>H334/E334</f>
        <v>0</v>
      </c>
      <c r="G334" s="180">
        <f>H298</f>
        <v>0</v>
      </c>
      <c r="H334" s="180">
        <f>I298</f>
        <v>0</v>
      </c>
      <c r="J334" s="11"/>
    </row>
    <row r="335" spans="2:10">
      <c r="B335" s="342" t="str">
        <f>A303</f>
        <v>ETAPA 6.14. PARTICIPAÇÃO EM COMPETIÇÕES COP SÃO SEBASTIÃO  (6 POR ANO)</v>
      </c>
      <c r="C335" s="343"/>
      <c r="D335" s="344"/>
      <c r="E335" s="176">
        <v>12</v>
      </c>
      <c r="F335" s="181">
        <f>H335/E335</f>
        <v>0</v>
      </c>
      <c r="G335" s="180">
        <f>H309</f>
        <v>0</v>
      </c>
      <c r="H335" s="180">
        <f>I309</f>
        <v>0</v>
      </c>
      <c r="J335" s="11"/>
    </row>
    <row r="336" spans="2:10">
      <c r="B336" s="279" t="s">
        <v>495</v>
      </c>
      <c r="C336" s="279"/>
      <c r="D336" s="279"/>
      <c r="E336" s="177">
        <f>SUM(E315:E335)</f>
        <v>64</v>
      </c>
      <c r="F336" s="178"/>
      <c r="G336" s="179">
        <f>SUM(G316:G335)</f>
        <v>0</v>
      </c>
      <c r="H336" s="179">
        <f>SUM(H316:H335)</f>
        <v>0</v>
      </c>
      <c r="J336" s="11"/>
    </row>
    <row r="337" spans="1:10">
      <c r="J337" s="11"/>
    </row>
    <row r="338" spans="1:10">
      <c r="A338" s="306" t="s">
        <v>508</v>
      </c>
      <c r="B338" s="307"/>
      <c r="C338" s="307"/>
      <c r="D338" s="307"/>
      <c r="E338" s="307"/>
      <c r="F338" s="307"/>
      <c r="G338" s="307"/>
      <c r="H338" s="308"/>
      <c r="J338" s="11"/>
    </row>
    <row r="339" spans="1:10">
      <c r="A339" s="291" t="s">
        <v>509</v>
      </c>
      <c r="B339" s="292"/>
      <c r="C339" s="292"/>
      <c r="D339" s="292"/>
      <c r="E339" s="292"/>
      <c r="F339" s="292"/>
      <c r="G339" s="292"/>
      <c r="H339" s="293"/>
      <c r="J339" s="11"/>
    </row>
    <row r="340" spans="1:10">
      <c r="A340" s="80" t="s">
        <v>2</v>
      </c>
      <c r="B340" s="82" t="s">
        <v>192</v>
      </c>
      <c r="C340" s="225" t="s">
        <v>546</v>
      </c>
      <c r="D340" s="82" t="s">
        <v>1</v>
      </c>
      <c r="E340" s="82" t="s">
        <v>193</v>
      </c>
      <c r="F340" s="82" t="s">
        <v>8</v>
      </c>
      <c r="G340" s="82" t="s">
        <v>18</v>
      </c>
      <c r="H340" s="74" t="s">
        <v>62</v>
      </c>
      <c r="J340" s="11"/>
    </row>
    <row r="341" spans="1:10" ht="127.5">
      <c r="A341" s="83">
        <v>1</v>
      </c>
      <c r="B341" s="84" t="s">
        <v>398</v>
      </c>
      <c r="C341" s="85">
        <v>1</v>
      </c>
      <c r="D341" s="86" t="s">
        <v>64</v>
      </c>
      <c r="E341" s="86" t="s">
        <v>194</v>
      </c>
      <c r="F341" s="87">
        <v>0</v>
      </c>
      <c r="G341" s="87">
        <f>H341/2</f>
        <v>0</v>
      </c>
      <c r="H341" s="87">
        <f t="shared" ref="H341:H404" si="53">C341*F341</f>
        <v>0</v>
      </c>
      <c r="J341" s="11"/>
    </row>
    <row r="342" spans="1:10" ht="51">
      <c r="A342" s="86">
        <f>A341+1</f>
        <v>2</v>
      </c>
      <c r="B342" s="84" t="s">
        <v>195</v>
      </c>
      <c r="C342" s="85">
        <v>4</v>
      </c>
      <c r="D342" s="86" t="s">
        <v>64</v>
      </c>
      <c r="E342" s="86" t="s">
        <v>194</v>
      </c>
      <c r="F342" s="87">
        <v>0</v>
      </c>
      <c r="G342" s="87">
        <f t="shared" ref="G342:G405" si="54">H342/2</f>
        <v>0</v>
      </c>
      <c r="H342" s="87">
        <f t="shared" si="53"/>
        <v>0</v>
      </c>
      <c r="I342" s="96"/>
      <c r="J342" s="11"/>
    </row>
    <row r="343" spans="1:10" ht="25.5">
      <c r="A343" s="86">
        <f t="shared" ref="A343:A406" si="55">A342+1</f>
        <v>3</v>
      </c>
      <c r="B343" s="84" t="s">
        <v>196</v>
      </c>
      <c r="C343" s="85">
        <v>2</v>
      </c>
      <c r="D343" s="86" t="s">
        <v>64</v>
      </c>
      <c r="E343" s="86" t="s">
        <v>194</v>
      </c>
      <c r="F343" s="87">
        <v>0</v>
      </c>
      <c r="G343" s="87">
        <f t="shared" si="54"/>
        <v>0</v>
      </c>
      <c r="H343" s="87">
        <f t="shared" si="53"/>
        <v>0</v>
      </c>
      <c r="I343" s="96"/>
      <c r="J343" s="11"/>
    </row>
    <row r="344" spans="1:10" ht="51">
      <c r="A344" s="86">
        <f t="shared" si="55"/>
        <v>4</v>
      </c>
      <c r="B344" s="88" t="s">
        <v>199</v>
      </c>
      <c r="C344" s="85">
        <v>2</v>
      </c>
      <c r="D344" s="86" t="s">
        <v>64</v>
      </c>
      <c r="E344" s="89" t="s">
        <v>194</v>
      </c>
      <c r="F344" s="87">
        <v>0</v>
      </c>
      <c r="G344" s="87">
        <f t="shared" si="54"/>
        <v>0</v>
      </c>
      <c r="H344" s="87">
        <f t="shared" si="53"/>
        <v>0</v>
      </c>
      <c r="I344" s="96"/>
      <c r="J344" s="11"/>
    </row>
    <row r="345" spans="1:10" ht="51">
      <c r="A345" s="86">
        <f t="shared" si="55"/>
        <v>5</v>
      </c>
      <c r="B345" s="90" t="s">
        <v>200</v>
      </c>
      <c r="C345" s="85">
        <v>2</v>
      </c>
      <c r="D345" s="86" t="s">
        <v>64</v>
      </c>
      <c r="E345" s="91" t="s">
        <v>194</v>
      </c>
      <c r="F345" s="87">
        <v>0</v>
      </c>
      <c r="G345" s="87">
        <f t="shared" si="54"/>
        <v>0</v>
      </c>
      <c r="H345" s="87">
        <f t="shared" si="53"/>
        <v>0</v>
      </c>
      <c r="I345" s="96"/>
      <c r="J345" s="11"/>
    </row>
    <row r="346" spans="1:10" ht="66" customHeight="1">
      <c r="A346" s="86">
        <f t="shared" si="55"/>
        <v>6</v>
      </c>
      <c r="B346" s="84" t="s">
        <v>202</v>
      </c>
      <c r="C346" s="85">
        <v>20</v>
      </c>
      <c r="D346" s="86" t="s">
        <v>64</v>
      </c>
      <c r="E346" s="86" t="s">
        <v>201</v>
      </c>
      <c r="F346" s="87">
        <v>0</v>
      </c>
      <c r="G346" s="87">
        <f t="shared" si="54"/>
        <v>0</v>
      </c>
      <c r="H346" s="87">
        <f t="shared" si="53"/>
        <v>0</v>
      </c>
      <c r="I346" s="96"/>
      <c r="J346" s="11"/>
    </row>
    <row r="347" spans="1:10" ht="76.5">
      <c r="A347" s="86">
        <f t="shared" si="55"/>
        <v>7</v>
      </c>
      <c r="B347" s="84" t="s">
        <v>203</v>
      </c>
      <c r="C347" s="85">
        <v>20</v>
      </c>
      <c r="D347" s="86" t="s">
        <v>64</v>
      </c>
      <c r="E347" s="86" t="s">
        <v>201</v>
      </c>
      <c r="F347" s="87">
        <v>0</v>
      </c>
      <c r="G347" s="87">
        <f t="shared" si="54"/>
        <v>0</v>
      </c>
      <c r="H347" s="87">
        <f t="shared" si="53"/>
        <v>0</v>
      </c>
      <c r="I347" s="96"/>
      <c r="J347" s="11"/>
    </row>
    <row r="348" spans="1:10" ht="76.5">
      <c r="A348" s="86">
        <f t="shared" si="55"/>
        <v>8</v>
      </c>
      <c r="B348" s="88" t="s">
        <v>205</v>
      </c>
      <c r="C348" s="85">
        <v>1</v>
      </c>
      <c r="D348" s="86" t="s">
        <v>64</v>
      </c>
      <c r="E348" s="86" t="s">
        <v>336</v>
      </c>
      <c r="F348" s="87">
        <v>0</v>
      </c>
      <c r="G348" s="87">
        <f t="shared" si="54"/>
        <v>0</v>
      </c>
      <c r="H348" s="87">
        <f t="shared" si="53"/>
        <v>0</v>
      </c>
      <c r="I348" s="96"/>
      <c r="J348" s="11"/>
    </row>
    <row r="349" spans="1:10" ht="76.5">
      <c r="A349" s="86">
        <f t="shared" si="55"/>
        <v>9</v>
      </c>
      <c r="B349" s="84" t="s">
        <v>206</v>
      </c>
      <c r="C349" s="85">
        <v>2</v>
      </c>
      <c r="D349" s="86" t="s">
        <v>64</v>
      </c>
      <c r="E349" s="86" t="s">
        <v>335</v>
      </c>
      <c r="F349" s="87">
        <v>0</v>
      </c>
      <c r="G349" s="87">
        <f t="shared" si="54"/>
        <v>0</v>
      </c>
      <c r="H349" s="87">
        <f t="shared" si="53"/>
        <v>0</v>
      </c>
      <c r="I349" s="96"/>
      <c r="J349" s="11"/>
    </row>
    <row r="350" spans="1:10" ht="51">
      <c r="A350" s="86">
        <f t="shared" si="55"/>
        <v>10</v>
      </c>
      <c r="B350" s="88" t="s">
        <v>331</v>
      </c>
      <c r="C350" s="85">
        <v>5</v>
      </c>
      <c r="D350" s="86" t="s">
        <v>64</v>
      </c>
      <c r="E350" s="86" t="s">
        <v>335</v>
      </c>
      <c r="F350" s="87">
        <v>0</v>
      </c>
      <c r="G350" s="87">
        <f t="shared" si="54"/>
        <v>0</v>
      </c>
      <c r="H350" s="87">
        <f t="shared" si="53"/>
        <v>0</v>
      </c>
      <c r="I350" s="96"/>
      <c r="J350" s="11"/>
    </row>
    <row r="351" spans="1:10" ht="89.25">
      <c r="A351" s="86">
        <f t="shared" si="55"/>
        <v>11</v>
      </c>
      <c r="B351" s="88" t="s">
        <v>339</v>
      </c>
      <c r="C351" s="85">
        <v>2</v>
      </c>
      <c r="D351" s="86" t="s">
        <v>204</v>
      </c>
      <c r="E351" s="86" t="s">
        <v>335</v>
      </c>
      <c r="F351" s="87">
        <v>0</v>
      </c>
      <c r="G351" s="87">
        <f t="shared" si="54"/>
        <v>0</v>
      </c>
      <c r="H351" s="87">
        <f t="shared" si="53"/>
        <v>0</v>
      </c>
      <c r="I351" s="96"/>
      <c r="J351" s="11"/>
    </row>
    <row r="352" spans="1:10" ht="63.75">
      <c r="A352" s="86">
        <f t="shared" si="55"/>
        <v>12</v>
      </c>
      <c r="B352" s="84" t="s">
        <v>209</v>
      </c>
      <c r="C352" s="85">
        <v>2</v>
      </c>
      <c r="D352" s="86" t="s">
        <v>64</v>
      </c>
      <c r="E352" s="86" t="s">
        <v>335</v>
      </c>
      <c r="F352" s="87">
        <v>0</v>
      </c>
      <c r="G352" s="87">
        <f t="shared" si="54"/>
        <v>0</v>
      </c>
      <c r="H352" s="87">
        <f t="shared" si="53"/>
        <v>0</v>
      </c>
      <c r="I352" s="96"/>
      <c r="J352" s="11"/>
    </row>
    <row r="353" spans="1:10" ht="51">
      <c r="A353" s="86">
        <f t="shared" si="55"/>
        <v>13</v>
      </c>
      <c r="B353" s="88" t="s">
        <v>210</v>
      </c>
      <c r="C353" s="85">
        <v>2</v>
      </c>
      <c r="D353" s="86" t="s">
        <v>64</v>
      </c>
      <c r="E353" s="86" t="s">
        <v>335</v>
      </c>
      <c r="F353" s="87">
        <v>0</v>
      </c>
      <c r="G353" s="87">
        <f t="shared" si="54"/>
        <v>0</v>
      </c>
      <c r="H353" s="87">
        <f t="shared" si="53"/>
        <v>0</v>
      </c>
      <c r="I353" s="96"/>
      <c r="J353" s="11"/>
    </row>
    <row r="354" spans="1:10" ht="76.5">
      <c r="A354" s="86">
        <f t="shared" si="55"/>
        <v>14</v>
      </c>
      <c r="B354" s="84" t="s">
        <v>211</v>
      </c>
      <c r="C354" s="85">
        <v>40</v>
      </c>
      <c r="D354" s="86" t="s">
        <v>64</v>
      </c>
      <c r="E354" s="86" t="s">
        <v>212</v>
      </c>
      <c r="F354" s="87">
        <v>0</v>
      </c>
      <c r="G354" s="87">
        <f t="shared" si="54"/>
        <v>0</v>
      </c>
      <c r="H354" s="87">
        <f t="shared" si="53"/>
        <v>0</v>
      </c>
      <c r="I354" s="96"/>
      <c r="J354" s="11"/>
    </row>
    <row r="355" spans="1:10" ht="76.5">
      <c r="A355" s="86">
        <f t="shared" si="55"/>
        <v>15</v>
      </c>
      <c r="B355" s="92" t="s">
        <v>403</v>
      </c>
      <c r="C355" s="85">
        <v>60</v>
      </c>
      <c r="D355" s="86" t="s">
        <v>64</v>
      </c>
      <c r="E355" s="86" t="s">
        <v>212</v>
      </c>
      <c r="F355" s="87">
        <v>0</v>
      </c>
      <c r="G355" s="87">
        <f t="shared" si="54"/>
        <v>0</v>
      </c>
      <c r="H355" s="87">
        <f t="shared" si="53"/>
        <v>0</v>
      </c>
      <c r="I355" s="96"/>
      <c r="J355" s="11"/>
    </row>
    <row r="356" spans="1:10" ht="76.5">
      <c r="A356" s="86">
        <f t="shared" si="55"/>
        <v>16</v>
      </c>
      <c r="B356" s="88" t="s">
        <v>213</v>
      </c>
      <c r="C356" s="85">
        <v>8</v>
      </c>
      <c r="D356" s="86" t="s">
        <v>214</v>
      </c>
      <c r="E356" s="89" t="s">
        <v>212</v>
      </c>
      <c r="F356" s="87">
        <v>0</v>
      </c>
      <c r="G356" s="87">
        <f t="shared" si="54"/>
        <v>0</v>
      </c>
      <c r="H356" s="87">
        <f t="shared" si="53"/>
        <v>0</v>
      </c>
      <c r="I356" s="96"/>
      <c r="J356" s="11"/>
    </row>
    <row r="357" spans="1:10" ht="127.5">
      <c r="A357" s="86">
        <f t="shared" si="55"/>
        <v>17</v>
      </c>
      <c r="B357" s="88" t="s">
        <v>332</v>
      </c>
      <c r="C357" s="85">
        <v>2</v>
      </c>
      <c r="D357" s="86" t="s">
        <v>37</v>
      </c>
      <c r="E357" s="89" t="s">
        <v>216</v>
      </c>
      <c r="F357" s="87">
        <v>0</v>
      </c>
      <c r="G357" s="87">
        <f t="shared" si="54"/>
        <v>0</v>
      </c>
      <c r="H357" s="87">
        <f t="shared" si="53"/>
        <v>0</v>
      </c>
      <c r="I357" s="96"/>
      <c r="J357" s="11"/>
    </row>
    <row r="358" spans="1:10" ht="114.75">
      <c r="A358" s="86">
        <f t="shared" si="55"/>
        <v>18</v>
      </c>
      <c r="B358" s="92" t="s">
        <v>328</v>
      </c>
      <c r="C358" s="85">
        <v>50</v>
      </c>
      <c r="D358" s="86" t="s">
        <v>64</v>
      </c>
      <c r="E358" s="86" t="s">
        <v>216</v>
      </c>
      <c r="F358" s="87">
        <v>0</v>
      </c>
      <c r="G358" s="87">
        <f t="shared" si="54"/>
        <v>0</v>
      </c>
      <c r="H358" s="87">
        <f t="shared" si="53"/>
        <v>0</v>
      </c>
      <c r="I358" s="96"/>
      <c r="J358" s="11"/>
    </row>
    <row r="359" spans="1:10" ht="114.75">
      <c r="A359" s="86">
        <f t="shared" si="55"/>
        <v>19</v>
      </c>
      <c r="B359" s="92" t="s">
        <v>329</v>
      </c>
      <c r="C359" s="85">
        <v>30</v>
      </c>
      <c r="D359" s="86" t="s">
        <v>64</v>
      </c>
      <c r="E359" s="86" t="s">
        <v>216</v>
      </c>
      <c r="F359" s="87">
        <v>0</v>
      </c>
      <c r="G359" s="87">
        <f t="shared" si="54"/>
        <v>0</v>
      </c>
      <c r="H359" s="87">
        <f t="shared" si="53"/>
        <v>0</v>
      </c>
      <c r="I359" s="96"/>
      <c r="J359" s="11"/>
    </row>
    <row r="360" spans="1:10" ht="38.25">
      <c r="A360" s="86">
        <f t="shared" si="55"/>
        <v>20</v>
      </c>
      <c r="B360" s="84" t="s">
        <v>218</v>
      </c>
      <c r="C360" s="85">
        <v>85</v>
      </c>
      <c r="D360" s="86" t="s">
        <v>64</v>
      </c>
      <c r="E360" s="86" t="s">
        <v>217</v>
      </c>
      <c r="F360" s="87">
        <v>0</v>
      </c>
      <c r="G360" s="87">
        <f t="shared" si="54"/>
        <v>0</v>
      </c>
      <c r="H360" s="87">
        <f t="shared" si="53"/>
        <v>0</v>
      </c>
      <c r="I360" s="96"/>
      <c r="J360" s="11"/>
    </row>
    <row r="361" spans="1:10" ht="76.5">
      <c r="A361" s="86">
        <f t="shared" si="55"/>
        <v>21</v>
      </c>
      <c r="B361" s="84" t="s">
        <v>219</v>
      </c>
      <c r="C361" s="85">
        <v>20</v>
      </c>
      <c r="D361" s="86" t="s">
        <v>64</v>
      </c>
      <c r="E361" s="86" t="s">
        <v>217</v>
      </c>
      <c r="F361" s="87">
        <v>0</v>
      </c>
      <c r="G361" s="87">
        <f t="shared" si="54"/>
        <v>0</v>
      </c>
      <c r="H361" s="87">
        <f t="shared" si="53"/>
        <v>0</v>
      </c>
      <c r="I361" s="96"/>
      <c r="J361" s="11"/>
    </row>
    <row r="362" spans="1:10" ht="89.25">
      <c r="A362" s="86">
        <f t="shared" si="55"/>
        <v>22</v>
      </c>
      <c r="B362" s="84" t="s">
        <v>220</v>
      </c>
      <c r="C362" s="85">
        <v>20</v>
      </c>
      <c r="D362" s="86" t="s">
        <v>64</v>
      </c>
      <c r="E362" s="86" t="s">
        <v>217</v>
      </c>
      <c r="F362" s="87">
        <v>0</v>
      </c>
      <c r="G362" s="87">
        <f t="shared" si="54"/>
        <v>0</v>
      </c>
      <c r="H362" s="87">
        <f t="shared" si="53"/>
        <v>0</v>
      </c>
      <c r="I362" s="96"/>
      <c r="J362" s="11"/>
    </row>
    <row r="363" spans="1:10" ht="51">
      <c r="A363" s="86">
        <f t="shared" si="55"/>
        <v>23</v>
      </c>
      <c r="B363" s="84" t="s">
        <v>221</v>
      </c>
      <c r="C363" s="85">
        <v>10</v>
      </c>
      <c r="D363" s="86" t="s">
        <v>64</v>
      </c>
      <c r="E363" s="86" t="s">
        <v>217</v>
      </c>
      <c r="F363" s="87">
        <v>0</v>
      </c>
      <c r="G363" s="87">
        <f t="shared" si="54"/>
        <v>0</v>
      </c>
      <c r="H363" s="87">
        <f t="shared" si="53"/>
        <v>0</v>
      </c>
      <c r="I363" s="96"/>
      <c r="J363" s="11"/>
    </row>
    <row r="364" spans="1:10" ht="63.75">
      <c r="A364" s="86">
        <f t="shared" si="55"/>
        <v>24</v>
      </c>
      <c r="B364" s="84" t="s">
        <v>222</v>
      </c>
      <c r="C364" s="85">
        <v>5</v>
      </c>
      <c r="D364" s="86" t="s">
        <v>64</v>
      </c>
      <c r="E364" s="86" t="s">
        <v>217</v>
      </c>
      <c r="F364" s="87">
        <v>0</v>
      </c>
      <c r="G364" s="87">
        <f t="shared" si="54"/>
        <v>0</v>
      </c>
      <c r="H364" s="87">
        <f t="shared" si="53"/>
        <v>0</v>
      </c>
      <c r="I364" s="96"/>
      <c r="J364" s="11"/>
    </row>
    <row r="365" spans="1:10" ht="63.75">
      <c r="A365" s="86">
        <f t="shared" si="55"/>
        <v>25</v>
      </c>
      <c r="B365" s="84" t="s">
        <v>223</v>
      </c>
      <c r="C365" s="85">
        <v>3</v>
      </c>
      <c r="D365" s="86" t="s">
        <v>64</v>
      </c>
      <c r="E365" s="86" t="s">
        <v>217</v>
      </c>
      <c r="F365" s="87">
        <v>0</v>
      </c>
      <c r="G365" s="87">
        <f t="shared" si="54"/>
        <v>0</v>
      </c>
      <c r="H365" s="87">
        <f t="shared" si="53"/>
        <v>0</v>
      </c>
      <c r="I365" s="96"/>
      <c r="J365" s="11"/>
    </row>
    <row r="366" spans="1:10" ht="51">
      <c r="A366" s="86">
        <f t="shared" si="55"/>
        <v>26</v>
      </c>
      <c r="B366" s="84" t="s">
        <v>224</v>
      </c>
      <c r="C366" s="85">
        <v>5</v>
      </c>
      <c r="D366" s="86" t="s">
        <v>64</v>
      </c>
      <c r="E366" s="86" t="s">
        <v>217</v>
      </c>
      <c r="F366" s="87">
        <v>0</v>
      </c>
      <c r="G366" s="87">
        <f t="shared" si="54"/>
        <v>0</v>
      </c>
      <c r="H366" s="87">
        <f t="shared" si="53"/>
        <v>0</v>
      </c>
      <c r="I366" s="96"/>
      <c r="J366" s="11"/>
    </row>
    <row r="367" spans="1:10" ht="102">
      <c r="A367" s="86">
        <f t="shared" si="55"/>
        <v>27</v>
      </c>
      <c r="B367" s="84" t="s">
        <v>225</v>
      </c>
      <c r="C367" s="85">
        <v>10</v>
      </c>
      <c r="D367" s="86" t="s">
        <v>64</v>
      </c>
      <c r="E367" s="86" t="s">
        <v>217</v>
      </c>
      <c r="F367" s="87">
        <v>0</v>
      </c>
      <c r="G367" s="87">
        <f t="shared" si="54"/>
        <v>0</v>
      </c>
      <c r="H367" s="87">
        <f t="shared" si="53"/>
        <v>0</v>
      </c>
      <c r="I367" s="96"/>
      <c r="J367" s="11"/>
    </row>
    <row r="368" spans="1:10" ht="63.75">
      <c r="A368" s="86">
        <f t="shared" si="55"/>
        <v>28</v>
      </c>
      <c r="B368" s="88" t="s">
        <v>226</v>
      </c>
      <c r="C368" s="85">
        <v>40</v>
      </c>
      <c r="D368" s="86" t="s">
        <v>64</v>
      </c>
      <c r="E368" s="89" t="s">
        <v>217</v>
      </c>
      <c r="F368" s="87">
        <v>0</v>
      </c>
      <c r="G368" s="87">
        <f t="shared" si="54"/>
        <v>0</v>
      </c>
      <c r="H368" s="87">
        <f t="shared" si="53"/>
        <v>0</v>
      </c>
      <c r="I368" s="96"/>
      <c r="J368" s="11"/>
    </row>
    <row r="369" spans="1:10" ht="25.5">
      <c r="A369" s="86">
        <f t="shared" si="55"/>
        <v>29</v>
      </c>
      <c r="B369" s="88" t="s">
        <v>227</v>
      </c>
      <c r="C369" s="85">
        <v>40</v>
      </c>
      <c r="D369" s="86" t="s">
        <v>64</v>
      </c>
      <c r="E369" s="89" t="s">
        <v>217</v>
      </c>
      <c r="F369" s="87">
        <v>0</v>
      </c>
      <c r="G369" s="87">
        <f t="shared" si="54"/>
        <v>0</v>
      </c>
      <c r="H369" s="87">
        <f t="shared" si="53"/>
        <v>0</v>
      </c>
      <c r="I369" s="96"/>
      <c r="J369" s="11"/>
    </row>
    <row r="370" spans="1:10" ht="25.5">
      <c r="A370" s="86">
        <f t="shared" si="55"/>
        <v>30</v>
      </c>
      <c r="B370" s="93" t="s">
        <v>228</v>
      </c>
      <c r="C370" s="85">
        <v>40</v>
      </c>
      <c r="D370" s="86" t="s">
        <v>64</v>
      </c>
      <c r="E370" s="89" t="s">
        <v>217</v>
      </c>
      <c r="F370" s="87">
        <v>0</v>
      </c>
      <c r="G370" s="87">
        <f t="shared" si="54"/>
        <v>0</v>
      </c>
      <c r="H370" s="87">
        <f t="shared" si="53"/>
        <v>0</v>
      </c>
      <c r="I370" s="96"/>
      <c r="J370" s="11"/>
    </row>
    <row r="371" spans="1:10" ht="25.5">
      <c r="A371" s="86">
        <f t="shared" si="55"/>
        <v>31</v>
      </c>
      <c r="B371" s="84" t="s">
        <v>230</v>
      </c>
      <c r="C371" s="85">
        <v>3</v>
      </c>
      <c r="D371" s="86" t="s">
        <v>64</v>
      </c>
      <c r="E371" s="86" t="s">
        <v>217</v>
      </c>
      <c r="F371" s="87">
        <v>0</v>
      </c>
      <c r="G371" s="87">
        <f t="shared" si="54"/>
        <v>0</v>
      </c>
      <c r="H371" s="87">
        <f t="shared" si="53"/>
        <v>0</v>
      </c>
      <c r="I371" s="96"/>
      <c r="J371" s="11"/>
    </row>
    <row r="372" spans="1:10" ht="114.75">
      <c r="A372" s="86">
        <f t="shared" si="55"/>
        <v>32</v>
      </c>
      <c r="B372" s="88" t="s">
        <v>232</v>
      </c>
      <c r="C372" s="85">
        <v>4</v>
      </c>
      <c r="D372" s="86" t="s">
        <v>204</v>
      </c>
      <c r="E372" s="89" t="s">
        <v>217</v>
      </c>
      <c r="F372" s="87">
        <v>0</v>
      </c>
      <c r="G372" s="87">
        <f t="shared" si="54"/>
        <v>0</v>
      </c>
      <c r="H372" s="87">
        <f t="shared" si="53"/>
        <v>0</v>
      </c>
      <c r="I372" s="96"/>
      <c r="J372" s="11"/>
    </row>
    <row r="373" spans="1:10" ht="216.75">
      <c r="A373" s="86">
        <f t="shared" si="55"/>
        <v>33</v>
      </c>
      <c r="B373" s="84" t="s">
        <v>233</v>
      </c>
      <c r="C373" s="85">
        <v>2</v>
      </c>
      <c r="D373" s="86" t="s">
        <v>64</v>
      </c>
      <c r="E373" s="86" t="s">
        <v>217</v>
      </c>
      <c r="F373" s="87">
        <v>0</v>
      </c>
      <c r="G373" s="87">
        <f t="shared" si="54"/>
        <v>0</v>
      </c>
      <c r="H373" s="87">
        <f t="shared" si="53"/>
        <v>0</v>
      </c>
      <c r="I373" s="96"/>
      <c r="J373" s="11"/>
    </row>
    <row r="374" spans="1:10" ht="178.5">
      <c r="A374" s="86">
        <f t="shared" si="55"/>
        <v>34</v>
      </c>
      <c r="B374" s="88" t="s">
        <v>234</v>
      </c>
      <c r="C374" s="85">
        <v>2</v>
      </c>
      <c r="D374" s="86" t="s">
        <v>64</v>
      </c>
      <c r="E374" s="89" t="s">
        <v>217</v>
      </c>
      <c r="F374" s="87">
        <v>0</v>
      </c>
      <c r="G374" s="87">
        <f t="shared" si="54"/>
        <v>0</v>
      </c>
      <c r="H374" s="87">
        <f t="shared" si="53"/>
        <v>0</v>
      </c>
      <c r="I374" s="96"/>
      <c r="J374" s="11"/>
    </row>
    <row r="375" spans="1:10" ht="38.25">
      <c r="A375" s="86">
        <f t="shared" si="55"/>
        <v>35</v>
      </c>
      <c r="B375" s="88" t="s">
        <v>235</v>
      </c>
      <c r="C375" s="85">
        <v>5</v>
      </c>
      <c r="D375" s="86" t="s">
        <v>64</v>
      </c>
      <c r="E375" s="89" t="s">
        <v>217</v>
      </c>
      <c r="F375" s="87">
        <v>0</v>
      </c>
      <c r="G375" s="87">
        <f t="shared" si="54"/>
        <v>0</v>
      </c>
      <c r="H375" s="87">
        <f t="shared" si="53"/>
        <v>0</v>
      </c>
      <c r="I375" s="96"/>
      <c r="J375" s="11"/>
    </row>
    <row r="376" spans="1:10" ht="63.75">
      <c r="A376" s="86">
        <f t="shared" si="55"/>
        <v>36</v>
      </c>
      <c r="B376" s="88" t="s">
        <v>236</v>
      </c>
      <c r="C376" s="85">
        <v>7</v>
      </c>
      <c r="D376" s="86" t="s">
        <v>64</v>
      </c>
      <c r="E376" s="89" t="s">
        <v>217</v>
      </c>
      <c r="F376" s="87">
        <v>0</v>
      </c>
      <c r="G376" s="87">
        <f t="shared" si="54"/>
        <v>0</v>
      </c>
      <c r="H376" s="87">
        <f t="shared" si="53"/>
        <v>0</v>
      </c>
      <c r="I376" s="96"/>
      <c r="J376" s="11"/>
    </row>
    <row r="377" spans="1:10" ht="89.25">
      <c r="A377" s="86">
        <f t="shared" si="55"/>
        <v>37</v>
      </c>
      <c r="B377" s="88" t="s">
        <v>237</v>
      </c>
      <c r="C377" s="85">
        <v>50</v>
      </c>
      <c r="D377" s="86" t="s">
        <v>64</v>
      </c>
      <c r="E377" s="89" t="s">
        <v>217</v>
      </c>
      <c r="F377" s="87">
        <v>0</v>
      </c>
      <c r="G377" s="87">
        <f t="shared" si="54"/>
        <v>0</v>
      </c>
      <c r="H377" s="87">
        <f t="shared" si="53"/>
        <v>0</v>
      </c>
      <c r="I377" s="96"/>
      <c r="J377" s="11"/>
    </row>
    <row r="378" spans="1:10" ht="38.25">
      <c r="A378" s="86">
        <f t="shared" si="55"/>
        <v>38</v>
      </c>
      <c r="B378" s="84" t="s">
        <v>334</v>
      </c>
      <c r="C378" s="85">
        <v>4</v>
      </c>
      <c r="D378" s="86" t="s">
        <v>64</v>
      </c>
      <c r="E378" s="86" t="s">
        <v>337</v>
      </c>
      <c r="F378" s="87">
        <v>0</v>
      </c>
      <c r="G378" s="87">
        <f t="shared" si="54"/>
        <v>0</v>
      </c>
      <c r="H378" s="87">
        <f t="shared" si="53"/>
        <v>0</v>
      </c>
      <c r="I378" s="96"/>
      <c r="J378" s="11"/>
    </row>
    <row r="379" spans="1:10" ht="63.75">
      <c r="A379" s="86">
        <f t="shared" si="55"/>
        <v>39</v>
      </c>
      <c r="B379" s="84" t="s">
        <v>249</v>
      </c>
      <c r="C379" s="85">
        <v>15</v>
      </c>
      <c r="D379" s="86" t="s">
        <v>64</v>
      </c>
      <c r="E379" s="86" t="s">
        <v>337</v>
      </c>
      <c r="F379" s="87">
        <v>0</v>
      </c>
      <c r="G379" s="87">
        <f t="shared" si="54"/>
        <v>0</v>
      </c>
      <c r="H379" s="87">
        <f t="shared" si="53"/>
        <v>0</v>
      </c>
      <c r="I379" s="96"/>
      <c r="J379" s="11"/>
    </row>
    <row r="380" spans="1:10" ht="38.25">
      <c r="A380" s="86">
        <f t="shared" si="55"/>
        <v>40</v>
      </c>
      <c r="B380" s="84" t="s">
        <v>250</v>
      </c>
      <c r="C380" s="85">
        <v>30</v>
      </c>
      <c r="D380" s="86" t="s">
        <v>37</v>
      </c>
      <c r="E380" s="86" t="s">
        <v>337</v>
      </c>
      <c r="F380" s="87">
        <v>0</v>
      </c>
      <c r="G380" s="87">
        <f t="shared" si="54"/>
        <v>0</v>
      </c>
      <c r="H380" s="87">
        <f t="shared" si="53"/>
        <v>0</v>
      </c>
      <c r="I380" s="96"/>
      <c r="J380" s="11"/>
    </row>
    <row r="381" spans="1:10" ht="38.25">
      <c r="A381" s="86">
        <f t="shared" si="55"/>
        <v>41</v>
      </c>
      <c r="B381" s="84" t="s">
        <v>251</v>
      </c>
      <c r="C381" s="85">
        <v>40</v>
      </c>
      <c r="D381" s="86" t="s">
        <v>37</v>
      </c>
      <c r="E381" s="86" t="s">
        <v>337</v>
      </c>
      <c r="F381" s="87">
        <v>0</v>
      </c>
      <c r="G381" s="87">
        <f t="shared" si="54"/>
        <v>0</v>
      </c>
      <c r="H381" s="87">
        <f t="shared" si="53"/>
        <v>0</v>
      </c>
      <c r="I381" s="96"/>
      <c r="J381" s="11"/>
    </row>
    <row r="382" spans="1:10" ht="51">
      <c r="A382" s="86">
        <f t="shared" si="55"/>
        <v>42</v>
      </c>
      <c r="B382" s="84" t="s">
        <v>252</v>
      </c>
      <c r="C382" s="85">
        <v>30</v>
      </c>
      <c r="D382" s="86" t="s">
        <v>37</v>
      </c>
      <c r="E382" s="86" t="s">
        <v>337</v>
      </c>
      <c r="F382" s="87">
        <v>0</v>
      </c>
      <c r="G382" s="87">
        <f t="shared" si="54"/>
        <v>0</v>
      </c>
      <c r="H382" s="87">
        <f t="shared" si="53"/>
        <v>0</v>
      </c>
      <c r="I382" s="96"/>
      <c r="J382" s="11"/>
    </row>
    <row r="383" spans="1:10" ht="38.25">
      <c r="A383" s="86">
        <f t="shared" si="55"/>
        <v>43</v>
      </c>
      <c r="B383" s="84" t="s">
        <v>253</v>
      </c>
      <c r="C383" s="85">
        <v>10</v>
      </c>
      <c r="D383" s="86" t="s">
        <v>37</v>
      </c>
      <c r="E383" s="86" t="s">
        <v>337</v>
      </c>
      <c r="F383" s="87">
        <v>0</v>
      </c>
      <c r="G383" s="87">
        <f t="shared" si="54"/>
        <v>0</v>
      </c>
      <c r="H383" s="87">
        <f t="shared" si="53"/>
        <v>0</v>
      </c>
      <c r="I383" s="96"/>
      <c r="J383" s="11"/>
    </row>
    <row r="384" spans="1:10" ht="38.25">
      <c r="A384" s="86">
        <f t="shared" si="55"/>
        <v>44</v>
      </c>
      <c r="B384" s="84" t="s">
        <v>254</v>
      </c>
      <c r="C384" s="85">
        <v>10</v>
      </c>
      <c r="D384" s="86" t="s">
        <v>37</v>
      </c>
      <c r="E384" s="86" t="s">
        <v>337</v>
      </c>
      <c r="F384" s="87">
        <v>0</v>
      </c>
      <c r="G384" s="87">
        <f t="shared" si="54"/>
        <v>0</v>
      </c>
      <c r="H384" s="87">
        <f t="shared" si="53"/>
        <v>0</v>
      </c>
      <c r="I384" s="96"/>
      <c r="J384" s="11"/>
    </row>
    <row r="385" spans="1:10" ht="38.25">
      <c r="A385" s="86">
        <f t="shared" si="55"/>
        <v>45</v>
      </c>
      <c r="B385" s="88" t="s">
        <v>255</v>
      </c>
      <c r="C385" s="85">
        <v>10</v>
      </c>
      <c r="D385" s="86" t="s">
        <v>37</v>
      </c>
      <c r="E385" s="86" t="s">
        <v>337</v>
      </c>
      <c r="F385" s="87">
        <v>0</v>
      </c>
      <c r="G385" s="87">
        <f t="shared" si="54"/>
        <v>0</v>
      </c>
      <c r="H385" s="87">
        <f t="shared" si="53"/>
        <v>0</v>
      </c>
      <c r="I385" s="96"/>
      <c r="J385" s="11"/>
    </row>
    <row r="386" spans="1:10" ht="38.25">
      <c r="A386" s="86">
        <f t="shared" si="55"/>
        <v>46</v>
      </c>
      <c r="B386" s="88" t="s">
        <v>256</v>
      </c>
      <c r="C386" s="85">
        <v>10</v>
      </c>
      <c r="D386" s="86" t="s">
        <v>37</v>
      </c>
      <c r="E386" s="86" t="s">
        <v>337</v>
      </c>
      <c r="F386" s="87">
        <v>0</v>
      </c>
      <c r="G386" s="87">
        <f t="shared" si="54"/>
        <v>0</v>
      </c>
      <c r="H386" s="87">
        <f t="shared" si="53"/>
        <v>0</v>
      </c>
      <c r="I386" s="96"/>
      <c r="J386" s="11"/>
    </row>
    <row r="387" spans="1:10" ht="38.25">
      <c r="A387" s="86">
        <f t="shared" si="55"/>
        <v>47</v>
      </c>
      <c r="B387" s="88" t="s">
        <v>257</v>
      </c>
      <c r="C387" s="85">
        <v>10</v>
      </c>
      <c r="D387" s="86" t="s">
        <v>37</v>
      </c>
      <c r="E387" s="86" t="s">
        <v>337</v>
      </c>
      <c r="F387" s="87">
        <v>0</v>
      </c>
      <c r="G387" s="87">
        <f t="shared" si="54"/>
        <v>0</v>
      </c>
      <c r="H387" s="87">
        <f t="shared" si="53"/>
        <v>0</v>
      </c>
      <c r="I387" s="96"/>
      <c r="J387" s="11"/>
    </row>
    <row r="388" spans="1:10" ht="38.25">
      <c r="A388" s="86">
        <f t="shared" si="55"/>
        <v>48</v>
      </c>
      <c r="B388" s="88" t="s">
        <v>258</v>
      </c>
      <c r="C388" s="85">
        <v>5</v>
      </c>
      <c r="D388" s="86" t="s">
        <v>37</v>
      </c>
      <c r="E388" s="86" t="s">
        <v>337</v>
      </c>
      <c r="F388" s="87">
        <v>0</v>
      </c>
      <c r="G388" s="87">
        <f t="shared" si="54"/>
        <v>0</v>
      </c>
      <c r="H388" s="87">
        <f t="shared" si="53"/>
        <v>0</v>
      </c>
      <c r="I388" s="96"/>
      <c r="J388" s="11"/>
    </row>
    <row r="389" spans="1:10" ht="38.25">
      <c r="A389" s="86">
        <f t="shared" si="55"/>
        <v>49</v>
      </c>
      <c r="B389" s="94" t="s">
        <v>259</v>
      </c>
      <c r="C389" s="85">
        <v>5</v>
      </c>
      <c r="D389" s="86" t="s">
        <v>37</v>
      </c>
      <c r="E389" s="86" t="s">
        <v>337</v>
      </c>
      <c r="F389" s="87">
        <v>0</v>
      </c>
      <c r="G389" s="87">
        <f t="shared" si="54"/>
        <v>0</v>
      </c>
      <c r="H389" s="87">
        <f t="shared" si="53"/>
        <v>0</v>
      </c>
      <c r="I389" s="96"/>
      <c r="J389" s="11"/>
    </row>
    <row r="390" spans="1:10" ht="38.25">
      <c r="A390" s="86">
        <f t="shared" si="55"/>
        <v>50</v>
      </c>
      <c r="B390" s="88" t="s">
        <v>260</v>
      </c>
      <c r="C390" s="85">
        <v>5</v>
      </c>
      <c r="D390" s="86" t="s">
        <v>37</v>
      </c>
      <c r="E390" s="86" t="s">
        <v>337</v>
      </c>
      <c r="F390" s="87">
        <v>0</v>
      </c>
      <c r="G390" s="87">
        <f t="shared" si="54"/>
        <v>0</v>
      </c>
      <c r="H390" s="87">
        <f t="shared" si="53"/>
        <v>0</v>
      </c>
      <c r="I390" s="96"/>
      <c r="J390" s="11"/>
    </row>
    <row r="391" spans="1:10" ht="38.25">
      <c r="A391" s="86">
        <f t="shared" si="55"/>
        <v>51</v>
      </c>
      <c r="B391" s="156" t="s">
        <v>399</v>
      </c>
      <c r="C391" s="85">
        <v>5</v>
      </c>
      <c r="D391" s="86" t="s">
        <v>64</v>
      </c>
      <c r="E391" s="86" t="s">
        <v>337</v>
      </c>
      <c r="F391" s="87">
        <v>0</v>
      </c>
      <c r="G391" s="87">
        <f t="shared" si="54"/>
        <v>0</v>
      </c>
      <c r="H391" s="87">
        <f t="shared" si="53"/>
        <v>0</v>
      </c>
      <c r="I391" s="96"/>
      <c r="J391" s="11"/>
    </row>
    <row r="392" spans="1:10" ht="38.25">
      <c r="A392" s="86">
        <f t="shared" si="55"/>
        <v>52</v>
      </c>
      <c r="B392" s="156" t="s">
        <v>400</v>
      </c>
      <c r="C392" s="85">
        <v>6</v>
      </c>
      <c r="D392" s="86" t="s">
        <v>64</v>
      </c>
      <c r="E392" s="86" t="s">
        <v>337</v>
      </c>
      <c r="F392" s="87">
        <v>0</v>
      </c>
      <c r="G392" s="87">
        <f t="shared" si="54"/>
        <v>0</v>
      </c>
      <c r="H392" s="87">
        <f t="shared" si="53"/>
        <v>0</v>
      </c>
      <c r="I392" s="96"/>
      <c r="J392" s="11"/>
    </row>
    <row r="393" spans="1:10" ht="38.25">
      <c r="A393" s="86">
        <f t="shared" si="55"/>
        <v>53</v>
      </c>
      <c r="B393" s="156" t="s">
        <v>401</v>
      </c>
      <c r="C393" s="85">
        <v>3</v>
      </c>
      <c r="D393" s="86" t="s">
        <v>64</v>
      </c>
      <c r="E393" s="86" t="s">
        <v>337</v>
      </c>
      <c r="F393" s="87">
        <v>0</v>
      </c>
      <c r="G393" s="87">
        <f t="shared" si="54"/>
        <v>0</v>
      </c>
      <c r="H393" s="87">
        <f t="shared" si="53"/>
        <v>0</v>
      </c>
      <c r="I393" s="96"/>
      <c r="J393" s="11"/>
    </row>
    <row r="394" spans="1:10" ht="395.25">
      <c r="A394" s="86">
        <f t="shared" si="55"/>
        <v>54</v>
      </c>
      <c r="B394" s="88" t="s">
        <v>340</v>
      </c>
      <c r="C394" s="85">
        <v>2</v>
      </c>
      <c r="D394" s="86" t="s">
        <v>204</v>
      </c>
      <c r="E394" s="86" t="s">
        <v>337</v>
      </c>
      <c r="F394" s="87">
        <v>0</v>
      </c>
      <c r="G394" s="87">
        <f t="shared" si="54"/>
        <v>0</v>
      </c>
      <c r="H394" s="87">
        <f t="shared" si="53"/>
        <v>0</v>
      </c>
      <c r="I394" s="96"/>
      <c r="J394" s="11"/>
    </row>
    <row r="395" spans="1:10" ht="51">
      <c r="A395" s="86">
        <f t="shared" si="55"/>
        <v>55</v>
      </c>
      <c r="B395" s="88" t="s">
        <v>261</v>
      </c>
      <c r="C395" s="85">
        <v>10</v>
      </c>
      <c r="D395" s="86" t="s">
        <v>64</v>
      </c>
      <c r="E395" s="86" t="s">
        <v>337</v>
      </c>
      <c r="F395" s="87">
        <v>0</v>
      </c>
      <c r="G395" s="87">
        <f t="shared" si="54"/>
        <v>0</v>
      </c>
      <c r="H395" s="87">
        <f t="shared" si="53"/>
        <v>0</v>
      </c>
      <c r="I395" s="96"/>
      <c r="J395" s="11"/>
    </row>
    <row r="396" spans="1:10" ht="51">
      <c r="A396" s="86">
        <f t="shared" si="55"/>
        <v>56</v>
      </c>
      <c r="B396" s="88" t="s">
        <v>262</v>
      </c>
      <c r="C396" s="85">
        <v>10</v>
      </c>
      <c r="D396" s="86" t="s">
        <v>64</v>
      </c>
      <c r="E396" s="86" t="s">
        <v>337</v>
      </c>
      <c r="F396" s="87">
        <v>0</v>
      </c>
      <c r="G396" s="87">
        <f t="shared" si="54"/>
        <v>0</v>
      </c>
      <c r="H396" s="87">
        <f t="shared" si="53"/>
        <v>0</v>
      </c>
      <c r="I396" s="96"/>
      <c r="J396" s="11"/>
    </row>
    <row r="397" spans="1:10" ht="51">
      <c r="A397" s="86">
        <f t="shared" si="55"/>
        <v>57</v>
      </c>
      <c r="B397" s="88" t="s">
        <v>263</v>
      </c>
      <c r="C397" s="85">
        <v>60</v>
      </c>
      <c r="D397" s="86" t="s">
        <v>64</v>
      </c>
      <c r="E397" s="86" t="s">
        <v>337</v>
      </c>
      <c r="F397" s="87">
        <v>0</v>
      </c>
      <c r="G397" s="87">
        <f t="shared" si="54"/>
        <v>0</v>
      </c>
      <c r="H397" s="87">
        <f t="shared" si="53"/>
        <v>0</v>
      </c>
      <c r="I397" s="96"/>
      <c r="J397" s="11"/>
    </row>
    <row r="398" spans="1:10" ht="89.25">
      <c r="A398" s="86">
        <f t="shared" si="55"/>
        <v>58</v>
      </c>
      <c r="B398" s="84" t="s">
        <v>264</v>
      </c>
      <c r="C398" s="85">
        <v>20</v>
      </c>
      <c r="D398" s="86" t="s">
        <v>64</v>
      </c>
      <c r="E398" s="86" t="s">
        <v>338</v>
      </c>
      <c r="F398" s="87">
        <v>0</v>
      </c>
      <c r="G398" s="87">
        <f t="shared" si="54"/>
        <v>0</v>
      </c>
      <c r="H398" s="87">
        <f t="shared" si="53"/>
        <v>0</v>
      </c>
      <c r="I398" s="96"/>
      <c r="J398" s="11"/>
    </row>
    <row r="399" spans="1:10" ht="51">
      <c r="A399" s="86">
        <f t="shared" si="55"/>
        <v>59</v>
      </c>
      <c r="B399" s="84" t="s">
        <v>265</v>
      </c>
      <c r="C399" s="85">
        <v>15</v>
      </c>
      <c r="D399" s="86" t="s">
        <v>64</v>
      </c>
      <c r="E399" s="86" t="s">
        <v>338</v>
      </c>
      <c r="F399" s="87">
        <v>0</v>
      </c>
      <c r="G399" s="87">
        <f t="shared" si="54"/>
        <v>0</v>
      </c>
      <c r="H399" s="87">
        <f t="shared" si="53"/>
        <v>0</v>
      </c>
      <c r="I399" s="96"/>
      <c r="J399" s="11"/>
    </row>
    <row r="400" spans="1:10" ht="38.25">
      <c r="A400" s="86">
        <f t="shared" si="55"/>
        <v>60</v>
      </c>
      <c r="B400" s="88" t="s">
        <v>266</v>
      </c>
      <c r="C400" s="85">
        <v>20</v>
      </c>
      <c r="D400" s="86" t="s">
        <v>64</v>
      </c>
      <c r="E400" s="86" t="s">
        <v>338</v>
      </c>
      <c r="F400" s="87">
        <v>0</v>
      </c>
      <c r="G400" s="87">
        <f t="shared" si="54"/>
        <v>0</v>
      </c>
      <c r="H400" s="87">
        <f t="shared" si="53"/>
        <v>0</v>
      </c>
      <c r="I400" s="96"/>
      <c r="J400" s="11"/>
    </row>
    <row r="401" spans="1:10" ht="63.75">
      <c r="A401" s="86">
        <f t="shared" si="55"/>
        <v>61</v>
      </c>
      <c r="B401" s="84" t="s">
        <v>267</v>
      </c>
      <c r="C401" s="85">
        <v>9</v>
      </c>
      <c r="D401" s="86" t="s">
        <v>64</v>
      </c>
      <c r="E401" s="86" t="s">
        <v>338</v>
      </c>
      <c r="F401" s="87">
        <v>0</v>
      </c>
      <c r="G401" s="87">
        <f t="shared" si="54"/>
        <v>0</v>
      </c>
      <c r="H401" s="87">
        <f t="shared" si="53"/>
        <v>0</v>
      </c>
      <c r="I401" s="96"/>
      <c r="J401" s="11"/>
    </row>
    <row r="402" spans="1:10" ht="38.25">
      <c r="A402" s="86">
        <f t="shared" si="55"/>
        <v>62</v>
      </c>
      <c r="B402" s="88" t="s">
        <v>268</v>
      </c>
      <c r="C402" s="85">
        <v>10</v>
      </c>
      <c r="D402" s="86" t="s">
        <v>64</v>
      </c>
      <c r="E402" s="86" t="s">
        <v>338</v>
      </c>
      <c r="F402" s="87">
        <v>0</v>
      </c>
      <c r="G402" s="87">
        <f t="shared" si="54"/>
        <v>0</v>
      </c>
      <c r="H402" s="87">
        <f t="shared" si="53"/>
        <v>0</v>
      </c>
      <c r="I402" s="96"/>
      <c r="J402" s="11"/>
    </row>
    <row r="403" spans="1:10" ht="38.25">
      <c r="A403" s="86">
        <f t="shared" si="55"/>
        <v>63</v>
      </c>
      <c r="B403" s="88" t="s">
        <v>269</v>
      </c>
      <c r="C403" s="85">
        <v>10</v>
      </c>
      <c r="D403" s="86" t="s">
        <v>64</v>
      </c>
      <c r="E403" s="86" t="s">
        <v>338</v>
      </c>
      <c r="F403" s="87">
        <v>0</v>
      </c>
      <c r="G403" s="87">
        <f t="shared" si="54"/>
        <v>0</v>
      </c>
      <c r="H403" s="87">
        <f t="shared" si="53"/>
        <v>0</v>
      </c>
      <c r="I403" s="96"/>
      <c r="J403" s="11"/>
    </row>
    <row r="404" spans="1:10" ht="51">
      <c r="A404" s="86">
        <f t="shared" si="55"/>
        <v>64</v>
      </c>
      <c r="B404" s="88" t="s">
        <v>270</v>
      </c>
      <c r="C404" s="85">
        <v>10</v>
      </c>
      <c r="D404" s="86" t="s">
        <v>64</v>
      </c>
      <c r="E404" s="86" t="s">
        <v>338</v>
      </c>
      <c r="F404" s="87">
        <v>0</v>
      </c>
      <c r="G404" s="87">
        <f t="shared" si="54"/>
        <v>0</v>
      </c>
      <c r="H404" s="87">
        <f t="shared" si="53"/>
        <v>0</v>
      </c>
      <c r="I404" s="96"/>
      <c r="J404" s="11"/>
    </row>
    <row r="405" spans="1:10" ht="38.25">
      <c r="A405" s="86">
        <f t="shared" si="55"/>
        <v>65</v>
      </c>
      <c r="B405" s="84" t="s">
        <v>271</v>
      </c>
      <c r="C405" s="85">
        <v>10</v>
      </c>
      <c r="D405" s="86" t="s">
        <v>37</v>
      </c>
      <c r="E405" s="86" t="s">
        <v>338</v>
      </c>
      <c r="F405" s="87">
        <v>0</v>
      </c>
      <c r="G405" s="87">
        <f t="shared" si="54"/>
        <v>0</v>
      </c>
      <c r="H405" s="87">
        <f t="shared" ref="H405:H442" si="56">C405*F405</f>
        <v>0</v>
      </c>
      <c r="I405" s="96"/>
      <c r="J405" s="11"/>
    </row>
    <row r="406" spans="1:10" ht="38.25">
      <c r="A406" s="86">
        <f t="shared" si="55"/>
        <v>66</v>
      </c>
      <c r="B406" s="84" t="s">
        <v>274</v>
      </c>
      <c r="C406" s="85">
        <v>10</v>
      </c>
      <c r="D406" s="86" t="s">
        <v>37</v>
      </c>
      <c r="E406" s="86" t="s">
        <v>272</v>
      </c>
      <c r="F406" s="87">
        <v>0</v>
      </c>
      <c r="G406" s="87">
        <f t="shared" ref="G406:G442" si="57">H406/2</f>
        <v>0</v>
      </c>
      <c r="H406" s="87">
        <f t="shared" si="56"/>
        <v>0</v>
      </c>
      <c r="I406" s="96"/>
      <c r="J406" s="11"/>
    </row>
    <row r="407" spans="1:10" ht="63.75">
      <c r="A407" s="86">
        <f t="shared" ref="A407:A442" si="58">A406+1</f>
        <v>67</v>
      </c>
      <c r="B407" s="88" t="s">
        <v>275</v>
      </c>
      <c r="C407" s="85">
        <v>20</v>
      </c>
      <c r="D407" s="86" t="s">
        <v>37</v>
      </c>
      <c r="E407" s="89" t="s">
        <v>272</v>
      </c>
      <c r="F407" s="87">
        <v>0</v>
      </c>
      <c r="G407" s="87">
        <f t="shared" si="57"/>
        <v>0</v>
      </c>
      <c r="H407" s="87">
        <f t="shared" si="56"/>
        <v>0</v>
      </c>
      <c r="I407" s="96"/>
      <c r="J407" s="11"/>
    </row>
    <row r="408" spans="1:10" ht="63.75">
      <c r="A408" s="86">
        <f t="shared" si="58"/>
        <v>68</v>
      </c>
      <c r="B408" s="88" t="s">
        <v>276</v>
      </c>
      <c r="C408" s="91">
        <v>20</v>
      </c>
      <c r="D408" s="86" t="s">
        <v>37</v>
      </c>
      <c r="E408" s="89" t="s">
        <v>272</v>
      </c>
      <c r="F408" s="87">
        <v>0</v>
      </c>
      <c r="G408" s="87">
        <f t="shared" si="57"/>
        <v>0</v>
      </c>
      <c r="H408" s="87">
        <f t="shared" si="56"/>
        <v>0</v>
      </c>
      <c r="I408" s="96"/>
      <c r="J408" s="11"/>
    </row>
    <row r="409" spans="1:10" ht="63.75">
      <c r="A409" s="86">
        <f t="shared" si="58"/>
        <v>69</v>
      </c>
      <c r="B409" s="88" t="s">
        <v>277</v>
      </c>
      <c r="C409" s="91">
        <v>20</v>
      </c>
      <c r="D409" s="86" t="s">
        <v>37</v>
      </c>
      <c r="E409" s="89" t="s">
        <v>272</v>
      </c>
      <c r="F409" s="87">
        <v>0</v>
      </c>
      <c r="G409" s="87">
        <f t="shared" si="57"/>
        <v>0</v>
      </c>
      <c r="H409" s="87">
        <f t="shared" si="56"/>
        <v>0</v>
      </c>
      <c r="I409" s="96"/>
      <c r="J409" s="11"/>
    </row>
    <row r="410" spans="1:10" ht="51">
      <c r="A410" s="86">
        <f t="shared" si="58"/>
        <v>70</v>
      </c>
      <c r="B410" s="88" t="s">
        <v>278</v>
      </c>
      <c r="C410" s="91">
        <v>20</v>
      </c>
      <c r="D410" s="86" t="s">
        <v>37</v>
      </c>
      <c r="E410" s="89" t="s">
        <v>272</v>
      </c>
      <c r="F410" s="87">
        <v>0</v>
      </c>
      <c r="G410" s="87">
        <f t="shared" si="57"/>
        <v>0</v>
      </c>
      <c r="H410" s="87">
        <f t="shared" si="56"/>
        <v>0</v>
      </c>
      <c r="I410" s="96"/>
      <c r="J410" s="11"/>
    </row>
    <row r="411" spans="1:10" ht="89.25">
      <c r="A411" s="86">
        <f t="shared" si="58"/>
        <v>71</v>
      </c>
      <c r="B411" s="84" t="s">
        <v>279</v>
      </c>
      <c r="C411" s="91">
        <v>4</v>
      </c>
      <c r="D411" s="86" t="s">
        <v>64</v>
      </c>
      <c r="E411" s="86" t="s">
        <v>280</v>
      </c>
      <c r="F411" s="87">
        <v>0</v>
      </c>
      <c r="G411" s="87">
        <f t="shared" si="57"/>
        <v>0</v>
      </c>
      <c r="H411" s="87">
        <f t="shared" si="56"/>
        <v>0</v>
      </c>
      <c r="I411" s="96"/>
      <c r="J411" s="11"/>
    </row>
    <row r="412" spans="1:10" ht="51">
      <c r="A412" s="86">
        <f t="shared" si="58"/>
        <v>72</v>
      </c>
      <c r="B412" s="88" t="s">
        <v>281</v>
      </c>
      <c r="C412" s="91">
        <v>8</v>
      </c>
      <c r="D412" s="86" t="s">
        <v>37</v>
      </c>
      <c r="E412" s="89" t="s">
        <v>280</v>
      </c>
      <c r="F412" s="87">
        <v>0</v>
      </c>
      <c r="G412" s="87">
        <f t="shared" si="57"/>
        <v>0</v>
      </c>
      <c r="H412" s="87">
        <f t="shared" si="56"/>
        <v>0</v>
      </c>
      <c r="I412" s="96"/>
      <c r="J412" s="11"/>
    </row>
    <row r="413" spans="1:10" ht="51">
      <c r="A413" s="86">
        <f t="shared" si="58"/>
        <v>73</v>
      </c>
      <c r="B413" s="88" t="s">
        <v>282</v>
      </c>
      <c r="C413" s="91">
        <v>4</v>
      </c>
      <c r="D413" s="86" t="s">
        <v>37</v>
      </c>
      <c r="E413" s="89" t="s">
        <v>280</v>
      </c>
      <c r="F413" s="87">
        <v>0</v>
      </c>
      <c r="G413" s="87">
        <f t="shared" si="57"/>
        <v>0</v>
      </c>
      <c r="H413" s="87">
        <f t="shared" si="56"/>
        <v>0</v>
      </c>
      <c r="I413" s="96"/>
      <c r="J413" s="11"/>
    </row>
    <row r="414" spans="1:10" ht="38.25">
      <c r="A414" s="86">
        <f t="shared" si="58"/>
        <v>74</v>
      </c>
      <c r="B414" s="88" t="s">
        <v>283</v>
      </c>
      <c r="C414" s="85">
        <v>10</v>
      </c>
      <c r="D414" s="86" t="s">
        <v>37</v>
      </c>
      <c r="E414" s="89" t="s">
        <v>280</v>
      </c>
      <c r="F414" s="87">
        <v>0</v>
      </c>
      <c r="G414" s="87">
        <f t="shared" si="57"/>
        <v>0</v>
      </c>
      <c r="H414" s="87">
        <f t="shared" si="56"/>
        <v>0</v>
      </c>
      <c r="I414" s="96"/>
      <c r="J414" s="11"/>
    </row>
    <row r="415" spans="1:10" ht="216.75">
      <c r="A415" s="86">
        <f t="shared" si="58"/>
        <v>75</v>
      </c>
      <c r="B415" s="88" t="s">
        <v>284</v>
      </c>
      <c r="C415" s="85">
        <v>8</v>
      </c>
      <c r="D415" s="86" t="s">
        <v>64</v>
      </c>
      <c r="E415" s="89" t="s">
        <v>280</v>
      </c>
      <c r="F415" s="87">
        <v>0</v>
      </c>
      <c r="G415" s="87">
        <f t="shared" si="57"/>
        <v>0</v>
      </c>
      <c r="H415" s="87">
        <f t="shared" si="56"/>
        <v>0</v>
      </c>
      <c r="I415" s="96"/>
      <c r="J415" s="11"/>
    </row>
    <row r="416" spans="1:10" ht="63.75">
      <c r="A416" s="86">
        <f t="shared" si="58"/>
        <v>76</v>
      </c>
      <c r="B416" s="88" t="s">
        <v>285</v>
      </c>
      <c r="C416" s="85">
        <v>10</v>
      </c>
      <c r="D416" s="86" t="s">
        <v>64</v>
      </c>
      <c r="E416" s="89" t="s">
        <v>280</v>
      </c>
      <c r="F416" s="87">
        <v>0</v>
      </c>
      <c r="G416" s="87">
        <f t="shared" si="57"/>
        <v>0</v>
      </c>
      <c r="H416" s="87">
        <f t="shared" si="56"/>
        <v>0</v>
      </c>
      <c r="I416" s="96"/>
      <c r="J416" s="11"/>
    </row>
    <row r="417" spans="1:10" ht="38.25">
      <c r="A417" s="86">
        <f t="shared" si="58"/>
        <v>77</v>
      </c>
      <c r="B417" s="90" t="s">
        <v>287</v>
      </c>
      <c r="C417" s="85">
        <v>100</v>
      </c>
      <c r="D417" s="86" t="s">
        <v>64</v>
      </c>
      <c r="E417" s="91" t="s">
        <v>286</v>
      </c>
      <c r="F417" s="87">
        <v>0</v>
      </c>
      <c r="G417" s="87">
        <f t="shared" si="57"/>
        <v>0</v>
      </c>
      <c r="H417" s="87">
        <f t="shared" si="56"/>
        <v>0</v>
      </c>
      <c r="I417" s="96"/>
      <c r="J417" s="11"/>
    </row>
    <row r="418" spans="1:10" ht="25.5">
      <c r="A418" s="86">
        <f t="shared" si="58"/>
        <v>78</v>
      </c>
      <c r="B418" s="84" t="s">
        <v>289</v>
      </c>
      <c r="C418" s="85">
        <v>20</v>
      </c>
      <c r="D418" s="86" t="s">
        <v>37</v>
      </c>
      <c r="E418" s="86" t="s">
        <v>286</v>
      </c>
      <c r="F418" s="87">
        <v>0</v>
      </c>
      <c r="G418" s="87">
        <f t="shared" si="57"/>
        <v>0</v>
      </c>
      <c r="H418" s="87">
        <f t="shared" si="56"/>
        <v>0</v>
      </c>
      <c r="I418" s="96"/>
      <c r="J418" s="11"/>
    </row>
    <row r="419" spans="1:10" ht="51">
      <c r="A419" s="86">
        <f t="shared" si="58"/>
        <v>79</v>
      </c>
      <c r="B419" s="90" t="s">
        <v>291</v>
      </c>
      <c r="C419" s="85">
        <v>4</v>
      </c>
      <c r="D419" s="86" t="s">
        <v>64</v>
      </c>
      <c r="E419" s="91" t="s">
        <v>286</v>
      </c>
      <c r="F419" s="87">
        <v>0</v>
      </c>
      <c r="G419" s="87">
        <f t="shared" si="57"/>
        <v>0</v>
      </c>
      <c r="H419" s="87">
        <f t="shared" si="56"/>
        <v>0</v>
      </c>
      <c r="I419" s="96"/>
      <c r="J419" s="11"/>
    </row>
    <row r="420" spans="1:10" ht="63.75">
      <c r="A420" s="86">
        <f t="shared" si="58"/>
        <v>80</v>
      </c>
      <c r="B420" s="84" t="s">
        <v>295</v>
      </c>
      <c r="C420" s="85">
        <v>25</v>
      </c>
      <c r="D420" s="86" t="s">
        <v>296</v>
      </c>
      <c r="E420" s="86" t="s">
        <v>293</v>
      </c>
      <c r="F420" s="87">
        <v>0</v>
      </c>
      <c r="G420" s="87">
        <f t="shared" si="57"/>
        <v>0</v>
      </c>
      <c r="H420" s="87">
        <f t="shared" si="56"/>
        <v>0</v>
      </c>
      <c r="I420" s="96"/>
      <c r="J420" s="11"/>
    </row>
    <row r="421" spans="1:10" ht="63.75">
      <c r="A421" s="86">
        <f t="shared" si="58"/>
        <v>81</v>
      </c>
      <c r="B421" s="84" t="s">
        <v>297</v>
      </c>
      <c r="C421" s="85">
        <v>50</v>
      </c>
      <c r="D421" s="86" t="s">
        <v>296</v>
      </c>
      <c r="E421" s="86" t="s">
        <v>293</v>
      </c>
      <c r="F421" s="87">
        <v>0</v>
      </c>
      <c r="G421" s="87">
        <f t="shared" si="57"/>
        <v>0</v>
      </c>
      <c r="H421" s="87">
        <f t="shared" si="56"/>
        <v>0</v>
      </c>
      <c r="I421" s="96"/>
      <c r="J421" s="11"/>
    </row>
    <row r="422" spans="1:10" ht="63.75">
      <c r="A422" s="86">
        <f t="shared" si="58"/>
        <v>82</v>
      </c>
      <c r="B422" s="84" t="s">
        <v>298</v>
      </c>
      <c r="C422" s="85">
        <v>25</v>
      </c>
      <c r="D422" s="86" t="s">
        <v>296</v>
      </c>
      <c r="E422" s="86" t="s">
        <v>293</v>
      </c>
      <c r="F422" s="87">
        <v>0</v>
      </c>
      <c r="G422" s="87">
        <f t="shared" si="57"/>
        <v>0</v>
      </c>
      <c r="H422" s="87">
        <f t="shared" si="56"/>
        <v>0</v>
      </c>
      <c r="I422" s="96"/>
      <c r="J422" s="11"/>
    </row>
    <row r="423" spans="1:10" ht="63.75">
      <c r="A423" s="86">
        <f t="shared" si="58"/>
        <v>83</v>
      </c>
      <c r="B423" s="88" t="s">
        <v>300</v>
      </c>
      <c r="C423" s="159">
        <v>10</v>
      </c>
      <c r="D423" s="86" t="s">
        <v>64</v>
      </c>
      <c r="E423" s="89" t="s">
        <v>293</v>
      </c>
      <c r="F423" s="87">
        <v>0</v>
      </c>
      <c r="G423" s="87">
        <f t="shared" si="57"/>
        <v>0</v>
      </c>
      <c r="H423" s="87">
        <f t="shared" si="56"/>
        <v>0</v>
      </c>
      <c r="I423" s="96"/>
      <c r="J423" s="11"/>
    </row>
    <row r="424" spans="1:10" ht="76.5">
      <c r="A424" s="86">
        <f t="shared" si="58"/>
        <v>84</v>
      </c>
      <c r="B424" s="84" t="s">
        <v>306</v>
      </c>
      <c r="C424" s="159">
        <v>50</v>
      </c>
      <c r="D424" s="86" t="s">
        <v>64</v>
      </c>
      <c r="E424" s="86" t="s">
        <v>305</v>
      </c>
      <c r="F424" s="87">
        <v>0</v>
      </c>
      <c r="G424" s="87">
        <f t="shared" si="57"/>
        <v>0</v>
      </c>
      <c r="H424" s="87">
        <f t="shared" si="56"/>
        <v>0</v>
      </c>
      <c r="I424" s="96"/>
      <c r="J424" s="11"/>
    </row>
    <row r="425" spans="1:10">
      <c r="A425" s="86">
        <f t="shared" si="58"/>
        <v>85</v>
      </c>
      <c r="B425" s="84" t="s">
        <v>314</v>
      </c>
      <c r="C425" s="159">
        <v>1</v>
      </c>
      <c r="D425" s="86" t="s">
        <v>64</v>
      </c>
      <c r="E425" s="89" t="s">
        <v>217</v>
      </c>
      <c r="F425" s="87">
        <v>0</v>
      </c>
      <c r="G425" s="87">
        <f t="shared" si="57"/>
        <v>0</v>
      </c>
      <c r="H425" s="87">
        <f t="shared" si="56"/>
        <v>0</v>
      </c>
      <c r="I425" s="96"/>
      <c r="J425" s="11"/>
    </row>
    <row r="426" spans="1:10" ht="140.25">
      <c r="A426" s="86">
        <f t="shared" si="58"/>
        <v>86</v>
      </c>
      <c r="B426" s="92" t="s">
        <v>316</v>
      </c>
      <c r="C426" s="159">
        <v>1</v>
      </c>
      <c r="D426" s="86" t="s">
        <v>64</v>
      </c>
      <c r="E426" s="86" t="s">
        <v>335</v>
      </c>
      <c r="F426" s="87">
        <v>0</v>
      </c>
      <c r="G426" s="87">
        <f t="shared" si="57"/>
        <v>0</v>
      </c>
      <c r="H426" s="87">
        <f t="shared" si="56"/>
        <v>0</v>
      </c>
      <c r="I426" s="96"/>
      <c r="J426" s="11"/>
    </row>
    <row r="427" spans="1:10" ht="127.5">
      <c r="A427" s="86">
        <f t="shared" si="58"/>
        <v>87</v>
      </c>
      <c r="B427" s="92" t="s">
        <v>317</v>
      </c>
      <c r="C427" s="159">
        <v>1</v>
      </c>
      <c r="D427" s="86" t="s">
        <v>64</v>
      </c>
      <c r="E427" s="86" t="s">
        <v>335</v>
      </c>
      <c r="F427" s="87">
        <v>0</v>
      </c>
      <c r="G427" s="87">
        <f t="shared" si="57"/>
        <v>0</v>
      </c>
      <c r="H427" s="87">
        <f t="shared" si="56"/>
        <v>0</v>
      </c>
      <c r="I427" s="96"/>
      <c r="J427" s="11"/>
    </row>
    <row r="428" spans="1:10" ht="89.25">
      <c r="A428" s="86">
        <f t="shared" si="58"/>
        <v>88</v>
      </c>
      <c r="B428" s="84" t="s">
        <v>318</v>
      </c>
      <c r="C428" s="159">
        <v>2</v>
      </c>
      <c r="D428" s="86" t="s">
        <v>204</v>
      </c>
      <c r="E428" s="86" t="s">
        <v>217</v>
      </c>
      <c r="F428" s="87">
        <v>0</v>
      </c>
      <c r="G428" s="87">
        <f t="shared" si="57"/>
        <v>0</v>
      </c>
      <c r="H428" s="87">
        <f t="shared" si="56"/>
        <v>0</v>
      </c>
      <c r="I428" s="96"/>
      <c r="J428" s="11"/>
    </row>
    <row r="429" spans="1:10" ht="89.25">
      <c r="A429" s="86">
        <f t="shared" si="58"/>
        <v>89</v>
      </c>
      <c r="B429" s="157" t="s">
        <v>319</v>
      </c>
      <c r="C429" s="159">
        <v>2</v>
      </c>
      <c r="D429" s="86" t="s">
        <v>204</v>
      </c>
      <c r="E429" s="86" t="s">
        <v>217</v>
      </c>
      <c r="F429" s="87">
        <v>0</v>
      </c>
      <c r="G429" s="87">
        <f t="shared" si="57"/>
        <v>0</v>
      </c>
      <c r="H429" s="87">
        <f t="shared" si="56"/>
        <v>0</v>
      </c>
      <c r="I429" s="96"/>
      <c r="J429" s="11"/>
    </row>
    <row r="430" spans="1:10" ht="76.5">
      <c r="A430" s="86">
        <f t="shared" si="58"/>
        <v>90</v>
      </c>
      <c r="B430" s="84" t="s">
        <v>320</v>
      </c>
      <c r="C430" s="159">
        <v>2</v>
      </c>
      <c r="D430" s="86" t="s">
        <v>204</v>
      </c>
      <c r="E430" s="86" t="s">
        <v>217</v>
      </c>
      <c r="F430" s="87">
        <v>0</v>
      </c>
      <c r="G430" s="87">
        <f t="shared" si="57"/>
        <v>0</v>
      </c>
      <c r="H430" s="87">
        <f t="shared" si="56"/>
        <v>0</v>
      </c>
      <c r="I430" s="96"/>
      <c r="J430" s="11"/>
    </row>
    <row r="431" spans="1:10" ht="76.5">
      <c r="A431" s="86">
        <f t="shared" si="58"/>
        <v>91</v>
      </c>
      <c r="B431" s="157" t="s">
        <v>321</v>
      </c>
      <c r="C431" s="159">
        <v>2</v>
      </c>
      <c r="D431" s="86" t="s">
        <v>204</v>
      </c>
      <c r="E431" s="86" t="s">
        <v>217</v>
      </c>
      <c r="F431" s="87">
        <v>0</v>
      </c>
      <c r="G431" s="87">
        <f t="shared" si="57"/>
        <v>0</v>
      </c>
      <c r="H431" s="87">
        <f t="shared" si="56"/>
        <v>0</v>
      </c>
      <c r="I431" s="96"/>
      <c r="J431" s="11"/>
    </row>
    <row r="432" spans="1:10" ht="63.75">
      <c r="A432" s="86">
        <f t="shared" si="58"/>
        <v>92</v>
      </c>
      <c r="B432" s="84" t="s">
        <v>322</v>
      </c>
      <c r="C432" s="85">
        <v>2</v>
      </c>
      <c r="D432" s="86" t="s">
        <v>204</v>
      </c>
      <c r="E432" s="86" t="s">
        <v>217</v>
      </c>
      <c r="F432" s="87">
        <v>0</v>
      </c>
      <c r="G432" s="87">
        <f t="shared" si="57"/>
        <v>0</v>
      </c>
      <c r="H432" s="87">
        <f t="shared" si="56"/>
        <v>0</v>
      </c>
      <c r="I432" s="96"/>
      <c r="J432" s="11"/>
    </row>
    <row r="433" spans="1:10" ht="63.75">
      <c r="A433" s="86">
        <f t="shared" si="58"/>
        <v>93</v>
      </c>
      <c r="B433" s="157" t="s">
        <v>402</v>
      </c>
      <c r="C433" s="159">
        <v>2</v>
      </c>
      <c r="D433" s="86" t="s">
        <v>204</v>
      </c>
      <c r="E433" s="86" t="s">
        <v>217</v>
      </c>
      <c r="F433" s="87">
        <v>0</v>
      </c>
      <c r="G433" s="87">
        <f t="shared" si="57"/>
        <v>0</v>
      </c>
      <c r="H433" s="87">
        <f t="shared" si="56"/>
        <v>0</v>
      </c>
      <c r="I433" s="96"/>
      <c r="J433" s="11"/>
    </row>
    <row r="434" spans="1:10" ht="25.5">
      <c r="A434" s="86">
        <f t="shared" si="58"/>
        <v>94</v>
      </c>
      <c r="B434" s="84" t="s">
        <v>323</v>
      </c>
      <c r="C434" s="160">
        <v>4</v>
      </c>
      <c r="D434" s="86" t="s">
        <v>64</v>
      </c>
      <c r="E434" s="86" t="s">
        <v>337</v>
      </c>
      <c r="F434" s="87">
        <v>0</v>
      </c>
      <c r="G434" s="87">
        <f t="shared" si="57"/>
        <v>0</v>
      </c>
      <c r="H434" s="87">
        <f t="shared" si="56"/>
        <v>0</v>
      </c>
      <c r="I434" s="96"/>
      <c r="J434" s="11"/>
    </row>
    <row r="435" spans="1:10">
      <c r="A435" s="86">
        <f t="shared" si="58"/>
        <v>95</v>
      </c>
      <c r="B435" s="84" t="s">
        <v>324</v>
      </c>
      <c r="C435" s="160">
        <v>2</v>
      </c>
      <c r="D435" s="86" t="s">
        <v>64</v>
      </c>
      <c r="E435" s="86" t="s">
        <v>194</v>
      </c>
      <c r="F435" s="87">
        <v>0</v>
      </c>
      <c r="G435" s="87">
        <f t="shared" si="57"/>
        <v>0</v>
      </c>
      <c r="H435" s="87">
        <f t="shared" si="56"/>
        <v>0</v>
      </c>
      <c r="I435" s="96"/>
      <c r="J435" s="11"/>
    </row>
    <row r="436" spans="1:10">
      <c r="A436" s="86">
        <f t="shared" si="58"/>
        <v>96</v>
      </c>
      <c r="B436" s="84" t="s">
        <v>325</v>
      </c>
      <c r="C436" s="160">
        <v>5</v>
      </c>
      <c r="D436" s="86" t="s">
        <v>64</v>
      </c>
      <c r="E436" s="86" t="s">
        <v>194</v>
      </c>
      <c r="F436" s="87">
        <v>0</v>
      </c>
      <c r="G436" s="87">
        <f t="shared" si="57"/>
        <v>0</v>
      </c>
      <c r="H436" s="87">
        <f t="shared" si="56"/>
        <v>0</v>
      </c>
      <c r="I436" s="96"/>
      <c r="J436" s="11"/>
    </row>
    <row r="437" spans="1:10">
      <c r="A437" s="86">
        <f t="shared" si="58"/>
        <v>97</v>
      </c>
      <c r="B437" s="90" t="s">
        <v>326</v>
      </c>
      <c r="C437" s="160">
        <v>4</v>
      </c>
      <c r="D437" s="86" t="s">
        <v>64</v>
      </c>
      <c r="E437" s="91" t="s">
        <v>194</v>
      </c>
      <c r="F437" s="87">
        <v>0</v>
      </c>
      <c r="G437" s="87">
        <f t="shared" si="57"/>
        <v>0</v>
      </c>
      <c r="H437" s="87">
        <f t="shared" si="56"/>
        <v>0</v>
      </c>
      <c r="I437" s="96"/>
      <c r="J437" s="11"/>
    </row>
    <row r="438" spans="1:10">
      <c r="A438" s="86">
        <f t="shared" si="58"/>
        <v>98</v>
      </c>
      <c r="B438" s="90" t="s">
        <v>327</v>
      </c>
      <c r="C438" s="160">
        <v>8</v>
      </c>
      <c r="D438" s="86" t="s">
        <v>64</v>
      </c>
      <c r="E438" s="91" t="s">
        <v>272</v>
      </c>
      <c r="F438" s="87">
        <v>0</v>
      </c>
      <c r="G438" s="87">
        <f t="shared" si="57"/>
        <v>0</v>
      </c>
      <c r="H438" s="87">
        <f t="shared" si="56"/>
        <v>0</v>
      </c>
      <c r="I438" s="96"/>
      <c r="J438" s="11"/>
    </row>
    <row r="439" spans="1:10" ht="51">
      <c r="A439" s="86">
        <f t="shared" si="58"/>
        <v>99</v>
      </c>
      <c r="B439" s="163" t="s">
        <v>309</v>
      </c>
      <c r="C439" s="162">
        <v>2</v>
      </c>
      <c r="D439" s="86" t="s">
        <v>64</v>
      </c>
      <c r="E439" s="162" t="s">
        <v>194</v>
      </c>
      <c r="F439" s="87">
        <v>0</v>
      </c>
      <c r="G439" s="87">
        <f t="shared" si="57"/>
        <v>0</v>
      </c>
      <c r="H439" s="87">
        <f t="shared" si="56"/>
        <v>0</v>
      </c>
      <c r="I439" s="96"/>
      <c r="J439" s="11"/>
    </row>
    <row r="440" spans="1:10" ht="25.5">
      <c r="A440" s="86">
        <f t="shared" si="58"/>
        <v>100</v>
      </c>
      <c r="B440" s="161" t="s">
        <v>310</v>
      </c>
      <c r="C440" s="162">
        <v>4</v>
      </c>
      <c r="D440" s="86" t="s">
        <v>64</v>
      </c>
      <c r="E440" s="162" t="s">
        <v>194</v>
      </c>
      <c r="F440" s="87">
        <v>0</v>
      </c>
      <c r="G440" s="87">
        <f t="shared" si="57"/>
        <v>0</v>
      </c>
      <c r="H440" s="87">
        <f t="shared" si="56"/>
        <v>0</v>
      </c>
      <c r="I440" s="96"/>
      <c r="J440" s="11"/>
    </row>
    <row r="441" spans="1:10" ht="25.5">
      <c r="A441" s="86">
        <f t="shared" si="58"/>
        <v>101</v>
      </c>
      <c r="B441" s="161" t="s">
        <v>311</v>
      </c>
      <c r="C441" s="162">
        <v>2</v>
      </c>
      <c r="D441" s="86" t="s">
        <v>64</v>
      </c>
      <c r="E441" s="162" t="s">
        <v>194</v>
      </c>
      <c r="F441" s="87">
        <v>0</v>
      </c>
      <c r="G441" s="87">
        <f t="shared" si="57"/>
        <v>0</v>
      </c>
      <c r="H441" s="87">
        <f t="shared" si="56"/>
        <v>0</v>
      </c>
      <c r="I441" s="96"/>
      <c r="J441" s="11"/>
    </row>
    <row r="442" spans="1:10" ht="89.25">
      <c r="A442" s="86">
        <f t="shared" si="58"/>
        <v>102</v>
      </c>
      <c r="B442" s="163" t="s">
        <v>312</v>
      </c>
      <c r="C442" s="162">
        <v>2</v>
      </c>
      <c r="D442" s="86" t="s">
        <v>64</v>
      </c>
      <c r="E442" s="162" t="s">
        <v>194</v>
      </c>
      <c r="F442" s="87">
        <v>0</v>
      </c>
      <c r="G442" s="87">
        <f t="shared" si="57"/>
        <v>0</v>
      </c>
      <c r="H442" s="87">
        <f t="shared" si="56"/>
        <v>0</v>
      </c>
      <c r="I442" s="96"/>
      <c r="J442" s="11"/>
    </row>
    <row r="443" spans="1:10">
      <c r="A443" s="266" t="s">
        <v>495</v>
      </c>
      <c r="B443" s="267"/>
      <c r="C443" s="267"/>
      <c r="D443" s="267"/>
      <c r="E443" s="267"/>
      <c r="F443" s="268"/>
      <c r="G443" s="65">
        <f>SUM(G341:G442)</f>
        <v>0</v>
      </c>
      <c r="H443" s="65">
        <f>SUM(H341:H442)</f>
        <v>0</v>
      </c>
      <c r="I443" s="96"/>
      <c r="J443" s="11"/>
    </row>
    <row r="444" spans="1:10">
      <c r="A444" s="5"/>
      <c r="B444" s="67"/>
      <c r="C444" s="67"/>
      <c r="D444" s="67"/>
      <c r="E444" s="67"/>
      <c r="F444" s="67"/>
      <c r="G444" s="67"/>
      <c r="H444" s="67"/>
      <c r="I444" s="96"/>
      <c r="J444" s="11"/>
    </row>
    <row r="445" spans="1:10">
      <c r="A445" s="5"/>
      <c r="B445" s="67"/>
      <c r="C445" s="67"/>
      <c r="D445" s="67"/>
      <c r="E445" s="67"/>
      <c r="F445" s="67"/>
      <c r="G445" s="67"/>
      <c r="H445" s="67"/>
      <c r="I445" s="96"/>
      <c r="J445" s="11"/>
    </row>
    <row r="446" spans="1:10">
      <c r="A446" s="306" t="s">
        <v>508</v>
      </c>
      <c r="B446" s="307"/>
      <c r="C446" s="307"/>
      <c r="D446" s="307"/>
      <c r="E446" s="307"/>
      <c r="F446" s="307"/>
      <c r="G446" s="307"/>
      <c r="H446" s="308"/>
      <c r="I446" s="96"/>
      <c r="J446" s="11"/>
    </row>
    <row r="447" spans="1:10">
      <c r="A447" s="291" t="s">
        <v>521</v>
      </c>
      <c r="B447" s="292"/>
      <c r="C447" s="292"/>
      <c r="D447" s="292"/>
      <c r="E447" s="292"/>
      <c r="F447" s="292"/>
      <c r="G447" s="292"/>
      <c r="H447" s="293"/>
      <c r="I447" s="96"/>
      <c r="J447" s="11"/>
    </row>
    <row r="448" spans="1:10">
      <c r="A448" s="80" t="s">
        <v>2</v>
      </c>
      <c r="B448" s="171" t="s">
        <v>192</v>
      </c>
      <c r="C448" s="225" t="s">
        <v>546</v>
      </c>
      <c r="D448" s="171" t="s">
        <v>1</v>
      </c>
      <c r="E448" s="171" t="s">
        <v>193</v>
      </c>
      <c r="F448" s="171" t="s">
        <v>8</v>
      </c>
      <c r="G448" s="171" t="s">
        <v>18</v>
      </c>
      <c r="H448" s="74" t="s">
        <v>62</v>
      </c>
      <c r="I448" s="96"/>
      <c r="J448" s="11"/>
    </row>
    <row r="449" spans="1:10" ht="142.5">
      <c r="A449" s="171">
        <v>1</v>
      </c>
      <c r="B449" s="185" t="s">
        <v>419</v>
      </c>
      <c r="C449" s="182">
        <v>1</v>
      </c>
      <c r="D449" s="182" t="s">
        <v>64</v>
      </c>
      <c r="E449" s="182" t="s">
        <v>194</v>
      </c>
      <c r="F449" s="183">
        <v>0</v>
      </c>
      <c r="G449" s="183">
        <f>H449/2</f>
        <v>0</v>
      </c>
      <c r="H449" s="183">
        <f>C449*F449</f>
        <v>0</v>
      </c>
      <c r="I449" s="96"/>
      <c r="J449" s="11"/>
    </row>
    <row r="450" spans="1:10" ht="57">
      <c r="A450" s="171">
        <f>A449+1</f>
        <v>2</v>
      </c>
      <c r="B450" s="185" t="s">
        <v>195</v>
      </c>
      <c r="C450" s="182">
        <v>4</v>
      </c>
      <c r="D450" s="182" t="s">
        <v>204</v>
      </c>
      <c r="E450" s="182" t="s">
        <v>194</v>
      </c>
      <c r="F450" s="183">
        <v>0</v>
      </c>
      <c r="G450" s="183">
        <f t="shared" ref="G450:G513" si="59">H450/2</f>
        <v>0</v>
      </c>
      <c r="H450" s="183">
        <f t="shared" ref="H450:H513" si="60">C450*F450</f>
        <v>0</v>
      </c>
      <c r="I450" s="96"/>
      <c r="J450" s="11"/>
    </row>
    <row r="451" spans="1:10" ht="28.5">
      <c r="A451" s="171">
        <f t="shared" ref="A451:A514" si="61">A450+1</f>
        <v>3</v>
      </c>
      <c r="B451" s="185" t="s">
        <v>196</v>
      </c>
      <c r="C451" s="182">
        <v>2</v>
      </c>
      <c r="D451" s="182" t="s">
        <v>64</v>
      </c>
      <c r="E451" s="182" t="s">
        <v>194</v>
      </c>
      <c r="F451" s="183">
        <v>0</v>
      </c>
      <c r="G451" s="183">
        <f t="shared" si="59"/>
        <v>0</v>
      </c>
      <c r="H451" s="183">
        <f t="shared" si="60"/>
        <v>0</v>
      </c>
      <c r="I451" s="96"/>
      <c r="J451" s="11"/>
    </row>
    <row r="452" spans="1:10" ht="28.5">
      <c r="A452" s="171">
        <f t="shared" si="61"/>
        <v>4</v>
      </c>
      <c r="B452" s="185" t="s">
        <v>197</v>
      </c>
      <c r="C452" s="182">
        <v>2</v>
      </c>
      <c r="D452" s="182" t="s">
        <v>64</v>
      </c>
      <c r="E452" s="182" t="s">
        <v>194</v>
      </c>
      <c r="F452" s="183">
        <v>0</v>
      </c>
      <c r="G452" s="183">
        <f t="shared" si="59"/>
        <v>0</v>
      </c>
      <c r="H452" s="183">
        <f t="shared" si="60"/>
        <v>0</v>
      </c>
      <c r="I452" s="96"/>
      <c r="J452" s="11"/>
    </row>
    <row r="453" spans="1:10" ht="28.5">
      <c r="A453" s="171">
        <f t="shared" si="61"/>
        <v>5</v>
      </c>
      <c r="B453" s="185" t="s">
        <v>198</v>
      </c>
      <c r="C453" s="182">
        <v>2</v>
      </c>
      <c r="D453" s="182" t="s">
        <v>64</v>
      </c>
      <c r="E453" s="182" t="s">
        <v>194</v>
      </c>
      <c r="F453" s="183">
        <v>0</v>
      </c>
      <c r="G453" s="183">
        <f t="shared" si="59"/>
        <v>0</v>
      </c>
      <c r="H453" s="183">
        <f t="shared" si="60"/>
        <v>0</v>
      </c>
      <c r="I453" s="96"/>
      <c r="J453" s="11"/>
    </row>
    <row r="454" spans="1:10" ht="57">
      <c r="A454" s="171">
        <f t="shared" si="61"/>
        <v>6</v>
      </c>
      <c r="B454" s="185" t="s">
        <v>199</v>
      </c>
      <c r="C454" s="182">
        <v>2</v>
      </c>
      <c r="D454" s="182" t="s">
        <v>64</v>
      </c>
      <c r="E454" s="182" t="s">
        <v>194</v>
      </c>
      <c r="F454" s="183">
        <v>0</v>
      </c>
      <c r="G454" s="183">
        <f t="shared" si="59"/>
        <v>0</v>
      </c>
      <c r="H454" s="183">
        <f t="shared" si="60"/>
        <v>0</v>
      </c>
      <c r="I454" s="96"/>
      <c r="J454" s="11"/>
    </row>
    <row r="455" spans="1:10" ht="57">
      <c r="A455" s="171">
        <f t="shared" si="61"/>
        <v>7</v>
      </c>
      <c r="B455" s="185" t="s">
        <v>330</v>
      </c>
      <c r="C455" s="182">
        <v>4</v>
      </c>
      <c r="D455" s="182" t="s">
        <v>37</v>
      </c>
      <c r="E455" s="182" t="s">
        <v>201</v>
      </c>
      <c r="F455" s="183">
        <v>0</v>
      </c>
      <c r="G455" s="183">
        <f t="shared" si="59"/>
        <v>0</v>
      </c>
      <c r="H455" s="183">
        <f t="shared" si="60"/>
        <v>0</v>
      </c>
      <c r="I455" s="96"/>
      <c r="J455" s="11"/>
    </row>
    <row r="456" spans="1:10" ht="85.5">
      <c r="A456" s="171">
        <f t="shared" si="61"/>
        <v>8</v>
      </c>
      <c r="B456" s="185" t="s">
        <v>420</v>
      </c>
      <c r="C456" s="182">
        <v>20</v>
      </c>
      <c r="D456" s="182" t="s">
        <v>64</v>
      </c>
      <c r="E456" s="182" t="s">
        <v>201</v>
      </c>
      <c r="F456" s="183">
        <v>0</v>
      </c>
      <c r="G456" s="183">
        <f t="shared" si="59"/>
        <v>0</v>
      </c>
      <c r="H456" s="183">
        <f t="shared" si="60"/>
        <v>0</v>
      </c>
      <c r="I456" s="96"/>
      <c r="J456" s="11"/>
    </row>
    <row r="457" spans="1:10" ht="99.75">
      <c r="A457" s="171">
        <f t="shared" si="61"/>
        <v>9</v>
      </c>
      <c r="B457" s="185" t="s">
        <v>203</v>
      </c>
      <c r="C457" s="182">
        <v>30</v>
      </c>
      <c r="D457" s="182" t="s">
        <v>64</v>
      </c>
      <c r="E457" s="182" t="s">
        <v>201</v>
      </c>
      <c r="F457" s="183">
        <v>0</v>
      </c>
      <c r="G457" s="183">
        <f t="shared" si="59"/>
        <v>0</v>
      </c>
      <c r="H457" s="183">
        <f t="shared" si="60"/>
        <v>0</v>
      </c>
      <c r="I457" s="96"/>
      <c r="J457" s="11"/>
    </row>
    <row r="458" spans="1:10" ht="85.5">
      <c r="A458" s="171">
        <f t="shared" si="61"/>
        <v>10</v>
      </c>
      <c r="B458" s="185" t="s">
        <v>421</v>
      </c>
      <c r="C458" s="182">
        <v>10</v>
      </c>
      <c r="D458" s="182" t="s">
        <v>64</v>
      </c>
      <c r="E458" s="182" t="s">
        <v>335</v>
      </c>
      <c r="F458" s="183">
        <v>0</v>
      </c>
      <c r="G458" s="183">
        <f t="shared" si="59"/>
        <v>0</v>
      </c>
      <c r="H458" s="183">
        <f t="shared" si="60"/>
        <v>0</v>
      </c>
      <c r="I458" s="96"/>
      <c r="J458" s="11"/>
    </row>
    <row r="459" spans="1:10" ht="114">
      <c r="A459" s="171">
        <f t="shared" si="61"/>
        <v>11</v>
      </c>
      <c r="B459" s="185" t="s">
        <v>422</v>
      </c>
      <c r="C459" s="182">
        <v>4</v>
      </c>
      <c r="D459" s="182" t="s">
        <v>64</v>
      </c>
      <c r="E459" s="182" t="s">
        <v>335</v>
      </c>
      <c r="F459" s="183">
        <v>0</v>
      </c>
      <c r="G459" s="183">
        <f t="shared" si="59"/>
        <v>0</v>
      </c>
      <c r="H459" s="183">
        <f t="shared" si="60"/>
        <v>0</v>
      </c>
      <c r="I459" s="96"/>
      <c r="J459" s="11"/>
    </row>
    <row r="460" spans="1:10" ht="57">
      <c r="A460" s="171">
        <f t="shared" si="61"/>
        <v>12</v>
      </c>
      <c r="B460" s="185" t="s">
        <v>423</v>
      </c>
      <c r="C460" s="182">
        <v>12</v>
      </c>
      <c r="D460" s="182" t="s">
        <v>64</v>
      </c>
      <c r="E460" s="182" t="s">
        <v>335</v>
      </c>
      <c r="F460" s="183">
        <v>0</v>
      </c>
      <c r="G460" s="183">
        <f t="shared" si="59"/>
        <v>0</v>
      </c>
      <c r="H460" s="183">
        <f t="shared" si="60"/>
        <v>0</v>
      </c>
      <c r="I460" s="96"/>
      <c r="J460" s="11"/>
    </row>
    <row r="461" spans="1:10" ht="57">
      <c r="A461" s="171">
        <f t="shared" si="61"/>
        <v>13</v>
      </c>
      <c r="B461" s="185" t="s">
        <v>424</v>
      </c>
      <c r="C461" s="182">
        <v>5</v>
      </c>
      <c r="D461" s="182" t="s">
        <v>64</v>
      </c>
      <c r="E461" s="182" t="s">
        <v>335</v>
      </c>
      <c r="F461" s="183">
        <v>0</v>
      </c>
      <c r="G461" s="183">
        <f t="shared" si="59"/>
        <v>0</v>
      </c>
      <c r="H461" s="183">
        <f t="shared" si="60"/>
        <v>0</v>
      </c>
      <c r="I461" s="96"/>
      <c r="J461" s="11"/>
    </row>
    <row r="462" spans="1:10" ht="99.75">
      <c r="A462" s="171">
        <f t="shared" si="61"/>
        <v>14</v>
      </c>
      <c r="B462" s="185" t="s">
        <v>425</v>
      </c>
      <c r="C462" s="182">
        <v>2</v>
      </c>
      <c r="D462" s="182" t="s">
        <v>204</v>
      </c>
      <c r="E462" s="182" t="s">
        <v>335</v>
      </c>
      <c r="F462" s="183">
        <v>0</v>
      </c>
      <c r="G462" s="183">
        <f t="shared" si="59"/>
        <v>0</v>
      </c>
      <c r="H462" s="183">
        <f t="shared" si="60"/>
        <v>0</v>
      </c>
      <c r="I462" s="96"/>
      <c r="J462" s="11"/>
    </row>
    <row r="463" spans="1:10" ht="85.5">
      <c r="A463" s="171">
        <f t="shared" si="61"/>
        <v>15</v>
      </c>
      <c r="B463" s="185" t="s">
        <v>207</v>
      </c>
      <c r="C463" s="182">
        <v>8</v>
      </c>
      <c r="D463" s="182" t="s">
        <v>208</v>
      </c>
      <c r="E463" s="182" t="s">
        <v>335</v>
      </c>
      <c r="F463" s="183">
        <v>0</v>
      </c>
      <c r="G463" s="183">
        <f t="shared" si="59"/>
        <v>0</v>
      </c>
      <c r="H463" s="183">
        <f t="shared" si="60"/>
        <v>0</v>
      </c>
      <c r="I463" s="96"/>
      <c r="J463" s="11"/>
    </row>
    <row r="464" spans="1:10" ht="42.75">
      <c r="A464" s="171">
        <f t="shared" si="61"/>
        <v>16</v>
      </c>
      <c r="B464" s="185" t="s">
        <v>426</v>
      </c>
      <c r="C464" s="182">
        <v>2</v>
      </c>
      <c r="D464" s="182" t="s">
        <v>37</v>
      </c>
      <c r="E464" s="182" t="s">
        <v>335</v>
      </c>
      <c r="F464" s="183">
        <v>0</v>
      </c>
      <c r="G464" s="183">
        <f t="shared" si="59"/>
        <v>0</v>
      </c>
      <c r="H464" s="183">
        <f t="shared" si="60"/>
        <v>0</v>
      </c>
      <c r="I464" s="96"/>
      <c r="J464" s="11"/>
    </row>
    <row r="465" spans="1:10" ht="71.25">
      <c r="A465" s="171">
        <f t="shared" si="61"/>
        <v>17</v>
      </c>
      <c r="B465" s="185" t="s">
        <v>209</v>
      </c>
      <c r="C465" s="182">
        <v>5</v>
      </c>
      <c r="D465" s="182" t="s">
        <v>64</v>
      </c>
      <c r="E465" s="182" t="s">
        <v>335</v>
      </c>
      <c r="F465" s="183">
        <v>0</v>
      </c>
      <c r="G465" s="183">
        <f t="shared" si="59"/>
        <v>0</v>
      </c>
      <c r="H465" s="183">
        <f t="shared" si="60"/>
        <v>0</v>
      </c>
      <c r="I465" s="96"/>
      <c r="J465" s="11"/>
    </row>
    <row r="466" spans="1:10" ht="57">
      <c r="A466" s="171">
        <f t="shared" si="61"/>
        <v>18</v>
      </c>
      <c r="B466" s="185" t="s">
        <v>210</v>
      </c>
      <c r="C466" s="182">
        <v>5</v>
      </c>
      <c r="D466" s="182" t="s">
        <v>64</v>
      </c>
      <c r="E466" s="182" t="s">
        <v>335</v>
      </c>
      <c r="F466" s="183">
        <v>0</v>
      </c>
      <c r="G466" s="183">
        <f t="shared" si="59"/>
        <v>0</v>
      </c>
      <c r="H466" s="183">
        <f t="shared" si="60"/>
        <v>0</v>
      </c>
      <c r="I466" s="96"/>
      <c r="J466" s="11"/>
    </row>
    <row r="467" spans="1:10" ht="99.75">
      <c r="A467" s="171">
        <f t="shared" si="61"/>
        <v>19</v>
      </c>
      <c r="B467" s="185" t="s">
        <v>211</v>
      </c>
      <c r="C467" s="182">
        <v>40</v>
      </c>
      <c r="D467" s="182" t="s">
        <v>64</v>
      </c>
      <c r="E467" s="182" t="s">
        <v>212</v>
      </c>
      <c r="F467" s="183">
        <v>0</v>
      </c>
      <c r="G467" s="183">
        <f t="shared" si="59"/>
        <v>0</v>
      </c>
      <c r="H467" s="183">
        <f t="shared" si="60"/>
        <v>0</v>
      </c>
      <c r="I467" s="96"/>
      <c r="J467" s="11"/>
    </row>
    <row r="468" spans="1:10" ht="142.5">
      <c r="A468" s="171">
        <f t="shared" si="61"/>
        <v>20</v>
      </c>
      <c r="B468" s="185" t="s">
        <v>427</v>
      </c>
      <c r="C468" s="182">
        <v>60</v>
      </c>
      <c r="D468" s="182" t="s">
        <v>64</v>
      </c>
      <c r="E468" s="182" t="s">
        <v>212</v>
      </c>
      <c r="F468" s="183">
        <v>0</v>
      </c>
      <c r="G468" s="183">
        <f t="shared" si="59"/>
        <v>0</v>
      </c>
      <c r="H468" s="183">
        <f t="shared" si="60"/>
        <v>0</v>
      </c>
      <c r="I468" s="96"/>
      <c r="J468" s="11"/>
    </row>
    <row r="469" spans="1:10" ht="85.5">
      <c r="A469" s="171">
        <f t="shared" si="61"/>
        <v>21</v>
      </c>
      <c r="B469" s="185" t="s">
        <v>213</v>
      </c>
      <c r="C469" s="182">
        <v>10</v>
      </c>
      <c r="D469" s="182" t="s">
        <v>214</v>
      </c>
      <c r="E469" s="182" t="s">
        <v>212</v>
      </c>
      <c r="F469" s="183">
        <v>0</v>
      </c>
      <c r="G469" s="183">
        <f t="shared" si="59"/>
        <v>0</v>
      </c>
      <c r="H469" s="183">
        <f t="shared" si="60"/>
        <v>0</v>
      </c>
      <c r="I469" s="96"/>
      <c r="J469" s="11"/>
    </row>
    <row r="470" spans="1:10" ht="85.5">
      <c r="A470" s="171">
        <f t="shared" si="61"/>
        <v>22</v>
      </c>
      <c r="B470" s="185" t="s">
        <v>215</v>
      </c>
      <c r="C470" s="182">
        <v>2</v>
      </c>
      <c r="D470" s="182" t="s">
        <v>37</v>
      </c>
      <c r="E470" s="182" t="s">
        <v>212</v>
      </c>
      <c r="F470" s="183">
        <v>0</v>
      </c>
      <c r="G470" s="183">
        <f t="shared" si="59"/>
        <v>0</v>
      </c>
      <c r="H470" s="183">
        <f t="shared" si="60"/>
        <v>0</v>
      </c>
      <c r="I470" s="96"/>
      <c r="J470" s="11"/>
    </row>
    <row r="471" spans="1:10" ht="142.5">
      <c r="A471" s="171">
        <f t="shared" si="61"/>
        <v>23</v>
      </c>
      <c r="B471" s="185" t="s">
        <v>428</v>
      </c>
      <c r="C471" s="182">
        <v>50</v>
      </c>
      <c r="D471" s="182" t="s">
        <v>64</v>
      </c>
      <c r="E471" s="182" t="s">
        <v>216</v>
      </c>
      <c r="F471" s="183">
        <v>0</v>
      </c>
      <c r="G471" s="183">
        <f t="shared" si="59"/>
        <v>0</v>
      </c>
      <c r="H471" s="183">
        <f t="shared" si="60"/>
        <v>0</v>
      </c>
      <c r="I471" s="96"/>
      <c r="J471" s="11"/>
    </row>
    <row r="472" spans="1:10" ht="142.5">
      <c r="A472" s="171">
        <f t="shared" si="61"/>
        <v>24</v>
      </c>
      <c r="B472" s="185" t="s">
        <v>429</v>
      </c>
      <c r="C472" s="182">
        <v>30</v>
      </c>
      <c r="D472" s="182" t="s">
        <v>64</v>
      </c>
      <c r="E472" s="182" t="s">
        <v>216</v>
      </c>
      <c r="F472" s="183">
        <v>0</v>
      </c>
      <c r="G472" s="183">
        <f t="shared" si="59"/>
        <v>0</v>
      </c>
      <c r="H472" s="183">
        <f t="shared" si="60"/>
        <v>0</v>
      </c>
      <c r="I472" s="96"/>
      <c r="J472" s="11"/>
    </row>
    <row r="473" spans="1:10" ht="42.75">
      <c r="A473" s="171">
        <f t="shared" si="61"/>
        <v>25</v>
      </c>
      <c r="B473" s="185" t="s">
        <v>333</v>
      </c>
      <c r="C473" s="182">
        <v>5</v>
      </c>
      <c r="D473" s="182" t="s">
        <v>64</v>
      </c>
      <c r="E473" s="182" t="s">
        <v>217</v>
      </c>
      <c r="F473" s="183">
        <v>0</v>
      </c>
      <c r="G473" s="183">
        <f t="shared" si="59"/>
        <v>0</v>
      </c>
      <c r="H473" s="183">
        <f t="shared" si="60"/>
        <v>0</v>
      </c>
      <c r="I473" s="96"/>
      <c r="J473" s="11"/>
    </row>
    <row r="474" spans="1:10" ht="42.75">
      <c r="A474" s="171">
        <f t="shared" si="61"/>
        <v>26</v>
      </c>
      <c r="B474" s="185" t="s">
        <v>218</v>
      </c>
      <c r="C474" s="182">
        <v>60</v>
      </c>
      <c r="D474" s="182" t="s">
        <v>64</v>
      </c>
      <c r="E474" s="182" t="s">
        <v>217</v>
      </c>
      <c r="F474" s="183">
        <v>0</v>
      </c>
      <c r="G474" s="183">
        <f t="shared" si="59"/>
        <v>0</v>
      </c>
      <c r="H474" s="183">
        <f t="shared" si="60"/>
        <v>0</v>
      </c>
      <c r="I474" s="96"/>
      <c r="J474" s="11"/>
    </row>
    <row r="475" spans="1:10" ht="114">
      <c r="A475" s="171">
        <f t="shared" si="61"/>
        <v>27</v>
      </c>
      <c r="B475" s="185" t="s">
        <v>220</v>
      </c>
      <c r="C475" s="182">
        <v>20</v>
      </c>
      <c r="D475" s="182" t="s">
        <v>64</v>
      </c>
      <c r="E475" s="182" t="s">
        <v>217</v>
      </c>
      <c r="F475" s="183">
        <v>0</v>
      </c>
      <c r="G475" s="183">
        <f t="shared" si="59"/>
        <v>0</v>
      </c>
      <c r="H475" s="183">
        <f t="shared" si="60"/>
        <v>0</v>
      </c>
      <c r="I475" s="96"/>
      <c r="J475" s="11"/>
    </row>
    <row r="476" spans="1:10" ht="57">
      <c r="A476" s="171">
        <f t="shared" si="61"/>
        <v>28</v>
      </c>
      <c r="B476" s="185" t="s">
        <v>221</v>
      </c>
      <c r="C476" s="182">
        <v>5</v>
      </c>
      <c r="D476" s="182" t="s">
        <v>64</v>
      </c>
      <c r="E476" s="182" t="s">
        <v>217</v>
      </c>
      <c r="F476" s="183">
        <v>0</v>
      </c>
      <c r="G476" s="183">
        <f t="shared" si="59"/>
        <v>0</v>
      </c>
      <c r="H476" s="183">
        <f t="shared" si="60"/>
        <v>0</v>
      </c>
      <c r="I476" s="96"/>
      <c r="J476" s="11"/>
    </row>
    <row r="477" spans="1:10" ht="71.25">
      <c r="A477" s="171">
        <f t="shared" si="61"/>
        <v>29</v>
      </c>
      <c r="B477" s="185" t="s">
        <v>222</v>
      </c>
      <c r="C477" s="182">
        <v>5</v>
      </c>
      <c r="D477" s="182" t="s">
        <v>64</v>
      </c>
      <c r="E477" s="182" t="s">
        <v>217</v>
      </c>
      <c r="F477" s="183">
        <v>0</v>
      </c>
      <c r="G477" s="183">
        <f t="shared" si="59"/>
        <v>0</v>
      </c>
      <c r="H477" s="183">
        <f t="shared" si="60"/>
        <v>0</v>
      </c>
      <c r="I477" s="96"/>
      <c r="J477" s="11"/>
    </row>
    <row r="478" spans="1:10" ht="71.25">
      <c r="A478" s="171">
        <f t="shared" si="61"/>
        <v>30</v>
      </c>
      <c r="B478" s="185" t="s">
        <v>223</v>
      </c>
      <c r="C478" s="182">
        <v>5</v>
      </c>
      <c r="D478" s="182" t="s">
        <v>64</v>
      </c>
      <c r="E478" s="182" t="s">
        <v>217</v>
      </c>
      <c r="F478" s="183">
        <v>0</v>
      </c>
      <c r="G478" s="183">
        <f t="shared" si="59"/>
        <v>0</v>
      </c>
      <c r="H478" s="183">
        <f t="shared" si="60"/>
        <v>0</v>
      </c>
      <c r="I478" s="96"/>
      <c r="J478" s="11"/>
    </row>
    <row r="479" spans="1:10" ht="57">
      <c r="A479" s="171">
        <f t="shared" si="61"/>
        <v>31</v>
      </c>
      <c r="B479" s="185" t="s">
        <v>224</v>
      </c>
      <c r="C479" s="182">
        <v>5</v>
      </c>
      <c r="D479" s="182" t="s">
        <v>64</v>
      </c>
      <c r="E479" s="182" t="s">
        <v>217</v>
      </c>
      <c r="F479" s="183">
        <v>0</v>
      </c>
      <c r="G479" s="183">
        <f t="shared" si="59"/>
        <v>0</v>
      </c>
      <c r="H479" s="183">
        <f t="shared" si="60"/>
        <v>0</v>
      </c>
      <c r="I479" s="96"/>
      <c r="J479" s="11"/>
    </row>
    <row r="480" spans="1:10" ht="142.5">
      <c r="A480" s="171">
        <f t="shared" si="61"/>
        <v>32</v>
      </c>
      <c r="B480" s="185" t="s">
        <v>225</v>
      </c>
      <c r="C480" s="182">
        <v>10</v>
      </c>
      <c r="D480" s="182" t="s">
        <v>64</v>
      </c>
      <c r="E480" s="182" t="s">
        <v>217</v>
      </c>
      <c r="F480" s="183">
        <v>0</v>
      </c>
      <c r="G480" s="183">
        <f t="shared" si="59"/>
        <v>0</v>
      </c>
      <c r="H480" s="183">
        <f t="shared" si="60"/>
        <v>0</v>
      </c>
      <c r="I480" s="96"/>
      <c r="J480" s="11"/>
    </row>
    <row r="481" spans="1:10" ht="71.25">
      <c r="A481" s="171">
        <f t="shared" si="61"/>
        <v>33</v>
      </c>
      <c r="B481" s="185" t="s">
        <v>226</v>
      </c>
      <c r="C481" s="182">
        <v>50</v>
      </c>
      <c r="D481" s="182" t="s">
        <v>64</v>
      </c>
      <c r="E481" s="182" t="s">
        <v>217</v>
      </c>
      <c r="F481" s="183">
        <v>0</v>
      </c>
      <c r="G481" s="183">
        <f t="shared" si="59"/>
        <v>0</v>
      </c>
      <c r="H481" s="183">
        <f t="shared" si="60"/>
        <v>0</v>
      </c>
      <c r="I481" s="96"/>
      <c r="J481" s="11"/>
    </row>
    <row r="482" spans="1:10" ht="42.75">
      <c r="A482" s="171">
        <f t="shared" si="61"/>
        <v>34</v>
      </c>
      <c r="B482" s="185" t="s">
        <v>227</v>
      </c>
      <c r="C482" s="182">
        <v>40</v>
      </c>
      <c r="D482" s="182" t="s">
        <v>64</v>
      </c>
      <c r="E482" s="182" t="s">
        <v>217</v>
      </c>
      <c r="F482" s="183">
        <v>0</v>
      </c>
      <c r="G482" s="183">
        <f t="shared" si="59"/>
        <v>0</v>
      </c>
      <c r="H482" s="183">
        <f t="shared" si="60"/>
        <v>0</v>
      </c>
      <c r="I482" s="96"/>
      <c r="J482" s="11"/>
    </row>
    <row r="483" spans="1:10" ht="28.5">
      <c r="A483" s="171">
        <f t="shared" si="61"/>
        <v>35</v>
      </c>
      <c r="B483" s="185" t="s">
        <v>228</v>
      </c>
      <c r="C483" s="182">
        <v>30</v>
      </c>
      <c r="D483" s="182" t="s">
        <v>64</v>
      </c>
      <c r="E483" s="182" t="s">
        <v>217</v>
      </c>
      <c r="F483" s="183">
        <v>0</v>
      </c>
      <c r="G483" s="183">
        <f t="shared" si="59"/>
        <v>0</v>
      </c>
      <c r="H483" s="183">
        <f t="shared" si="60"/>
        <v>0</v>
      </c>
      <c r="I483" s="96"/>
      <c r="J483" s="96"/>
    </row>
    <row r="484" spans="1:10" ht="42.75">
      <c r="A484" s="171">
        <f t="shared" si="61"/>
        <v>36</v>
      </c>
      <c r="B484" s="185" t="s">
        <v>229</v>
      </c>
      <c r="C484" s="182">
        <v>2</v>
      </c>
      <c r="D484" s="182" t="s">
        <v>64</v>
      </c>
      <c r="E484" s="182" t="s">
        <v>217</v>
      </c>
      <c r="F484" s="183">
        <v>0</v>
      </c>
      <c r="G484" s="183">
        <f t="shared" si="59"/>
        <v>0</v>
      </c>
      <c r="H484" s="183">
        <f t="shared" si="60"/>
        <v>0</v>
      </c>
      <c r="I484" s="96"/>
      <c r="J484" s="96"/>
    </row>
    <row r="485" spans="1:10" ht="42.75">
      <c r="A485" s="171">
        <f t="shared" si="61"/>
        <v>37</v>
      </c>
      <c r="B485" s="185" t="s">
        <v>230</v>
      </c>
      <c r="C485" s="182">
        <v>2</v>
      </c>
      <c r="D485" s="182" t="s">
        <v>64</v>
      </c>
      <c r="E485" s="182" t="s">
        <v>217</v>
      </c>
      <c r="F485" s="183">
        <v>0</v>
      </c>
      <c r="G485" s="183">
        <f t="shared" si="59"/>
        <v>0</v>
      </c>
      <c r="H485" s="183">
        <f t="shared" si="60"/>
        <v>0</v>
      </c>
      <c r="I485" s="96"/>
      <c r="J485" s="96"/>
    </row>
    <row r="486" spans="1:10" ht="42.75">
      <c r="A486" s="171">
        <f t="shared" si="61"/>
        <v>38</v>
      </c>
      <c r="B486" s="185" t="s">
        <v>231</v>
      </c>
      <c r="C486" s="182">
        <v>5</v>
      </c>
      <c r="D486" s="182" t="s">
        <v>64</v>
      </c>
      <c r="E486" s="182" t="s">
        <v>217</v>
      </c>
      <c r="F486" s="183">
        <v>0</v>
      </c>
      <c r="G486" s="183">
        <f t="shared" si="59"/>
        <v>0</v>
      </c>
      <c r="H486" s="183">
        <f t="shared" si="60"/>
        <v>0</v>
      </c>
      <c r="I486" s="96"/>
      <c r="J486" s="96"/>
    </row>
    <row r="487" spans="1:10" ht="270.75">
      <c r="A487" s="171">
        <f t="shared" si="61"/>
        <v>39</v>
      </c>
      <c r="B487" s="185" t="s">
        <v>430</v>
      </c>
      <c r="C487" s="182">
        <v>10</v>
      </c>
      <c r="D487" s="182" t="s">
        <v>64</v>
      </c>
      <c r="E487" s="182" t="s">
        <v>217</v>
      </c>
      <c r="F487" s="183">
        <v>0</v>
      </c>
      <c r="G487" s="183">
        <f t="shared" si="59"/>
        <v>0</v>
      </c>
      <c r="H487" s="183">
        <f t="shared" si="60"/>
        <v>0</v>
      </c>
      <c r="I487" s="96"/>
      <c r="J487" s="96"/>
    </row>
    <row r="488" spans="1:10" ht="213.75">
      <c r="A488" s="171">
        <f t="shared" si="61"/>
        <v>40</v>
      </c>
      <c r="B488" s="185" t="s">
        <v>431</v>
      </c>
      <c r="C488" s="182">
        <v>2</v>
      </c>
      <c r="D488" s="182" t="s">
        <v>64</v>
      </c>
      <c r="E488" s="182" t="s">
        <v>217</v>
      </c>
      <c r="F488" s="183">
        <v>0</v>
      </c>
      <c r="G488" s="183">
        <f t="shared" si="59"/>
        <v>0</v>
      </c>
      <c r="H488" s="183">
        <f t="shared" si="60"/>
        <v>0</v>
      </c>
      <c r="I488" s="96"/>
      <c r="J488" s="96"/>
    </row>
    <row r="489" spans="1:10" ht="42.75">
      <c r="A489" s="171">
        <f t="shared" si="61"/>
        <v>41</v>
      </c>
      <c r="B489" s="185" t="s">
        <v>235</v>
      </c>
      <c r="C489" s="182">
        <v>10</v>
      </c>
      <c r="D489" s="182" t="s">
        <v>64</v>
      </c>
      <c r="E489" s="182" t="s">
        <v>217</v>
      </c>
      <c r="F489" s="183">
        <v>0</v>
      </c>
      <c r="G489" s="183">
        <f t="shared" si="59"/>
        <v>0</v>
      </c>
      <c r="H489" s="183">
        <f t="shared" si="60"/>
        <v>0</v>
      </c>
      <c r="I489" s="96"/>
      <c r="J489" s="96"/>
    </row>
    <row r="490" spans="1:10" ht="85.5">
      <c r="A490" s="171">
        <f t="shared" si="61"/>
        <v>42</v>
      </c>
      <c r="B490" s="185" t="s">
        <v>236</v>
      </c>
      <c r="C490" s="182">
        <v>10</v>
      </c>
      <c r="D490" s="182" t="s">
        <v>64</v>
      </c>
      <c r="E490" s="182" t="s">
        <v>217</v>
      </c>
      <c r="F490" s="183">
        <v>0</v>
      </c>
      <c r="G490" s="183">
        <f t="shared" si="59"/>
        <v>0</v>
      </c>
      <c r="H490" s="183">
        <f t="shared" si="60"/>
        <v>0</v>
      </c>
      <c r="I490" s="96"/>
      <c r="J490" s="96"/>
    </row>
    <row r="491" spans="1:10" ht="114">
      <c r="A491" s="171">
        <f t="shared" si="61"/>
        <v>43</v>
      </c>
      <c r="B491" s="185" t="s">
        <v>237</v>
      </c>
      <c r="C491" s="182">
        <v>50</v>
      </c>
      <c r="D491" s="182" t="s">
        <v>64</v>
      </c>
      <c r="E491" s="182" t="s">
        <v>217</v>
      </c>
      <c r="F491" s="183">
        <v>0</v>
      </c>
      <c r="G491" s="183">
        <f t="shared" si="59"/>
        <v>0</v>
      </c>
      <c r="H491" s="183">
        <f t="shared" si="60"/>
        <v>0</v>
      </c>
      <c r="I491" s="96"/>
      <c r="J491" s="96"/>
    </row>
    <row r="492" spans="1:10" ht="114">
      <c r="A492" s="171">
        <f t="shared" si="61"/>
        <v>44</v>
      </c>
      <c r="B492" s="185" t="s">
        <v>432</v>
      </c>
      <c r="C492" s="182">
        <v>5</v>
      </c>
      <c r="D492" s="182" t="s">
        <v>64</v>
      </c>
      <c r="E492" s="182" t="s">
        <v>337</v>
      </c>
      <c r="F492" s="183">
        <v>0</v>
      </c>
      <c r="G492" s="183">
        <f t="shared" si="59"/>
        <v>0</v>
      </c>
      <c r="H492" s="183">
        <f t="shared" si="60"/>
        <v>0</v>
      </c>
      <c r="I492" s="96"/>
      <c r="J492" s="96"/>
    </row>
    <row r="493" spans="1:10" ht="71.25">
      <c r="A493" s="171">
        <f t="shared" si="61"/>
        <v>45</v>
      </c>
      <c r="B493" s="185" t="s">
        <v>238</v>
      </c>
      <c r="C493" s="182">
        <v>30</v>
      </c>
      <c r="D493" s="182" t="s">
        <v>204</v>
      </c>
      <c r="E493" s="182" t="s">
        <v>337</v>
      </c>
      <c r="F493" s="183">
        <v>0</v>
      </c>
      <c r="G493" s="183">
        <f t="shared" si="59"/>
        <v>0</v>
      </c>
      <c r="H493" s="183">
        <f t="shared" si="60"/>
        <v>0</v>
      </c>
      <c r="I493" s="96"/>
      <c r="J493" s="96"/>
    </row>
    <row r="494" spans="1:10" ht="114">
      <c r="A494" s="171">
        <f t="shared" si="61"/>
        <v>46</v>
      </c>
      <c r="B494" s="185" t="s">
        <v>239</v>
      </c>
      <c r="C494" s="182">
        <v>6</v>
      </c>
      <c r="D494" s="182" t="s">
        <v>64</v>
      </c>
      <c r="E494" s="182" t="s">
        <v>337</v>
      </c>
      <c r="F494" s="183">
        <v>0</v>
      </c>
      <c r="G494" s="183">
        <f t="shared" si="59"/>
        <v>0</v>
      </c>
      <c r="H494" s="183">
        <f t="shared" si="60"/>
        <v>0</v>
      </c>
      <c r="I494" s="96"/>
      <c r="J494" s="96"/>
    </row>
    <row r="495" spans="1:10" ht="114">
      <c r="A495" s="171">
        <f t="shared" si="61"/>
        <v>47</v>
      </c>
      <c r="B495" s="185" t="s">
        <v>240</v>
      </c>
      <c r="C495" s="182">
        <v>6</v>
      </c>
      <c r="D495" s="182" t="s">
        <v>64</v>
      </c>
      <c r="E495" s="182" t="s">
        <v>337</v>
      </c>
      <c r="F495" s="183">
        <v>0</v>
      </c>
      <c r="G495" s="183">
        <f t="shared" si="59"/>
        <v>0</v>
      </c>
      <c r="H495" s="183">
        <f t="shared" si="60"/>
        <v>0</v>
      </c>
      <c r="I495" s="96"/>
      <c r="J495" s="96"/>
    </row>
    <row r="496" spans="1:10" ht="114">
      <c r="A496" s="171">
        <f t="shared" si="61"/>
        <v>48</v>
      </c>
      <c r="B496" s="185" t="s">
        <v>241</v>
      </c>
      <c r="C496" s="182">
        <v>8</v>
      </c>
      <c r="D496" s="182" t="s">
        <v>64</v>
      </c>
      <c r="E496" s="182" t="s">
        <v>337</v>
      </c>
      <c r="F496" s="183">
        <v>0</v>
      </c>
      <c r="G496" s="183">
        <f t="shared" si="59"/>
        <v>0</v>
      </c>
      <c r="H496" s="183">
        <f t="shared" si="60"/>
        <v>0</v>
      </c>
      <c r="I496" s="96"/>
      <c r="J496" s="96"/>
    </row>
    <row r="497" spans="1:10" ht="114">
      <c r="A497" s="171">
        <f t="shared" si="61"/>
        <v>49</v>
      </c>
      <c r="B497" s="185" t="s">
        <v>242</v>
      </c>
      <c r="C497" s="182">
        <v>8</v>
      </c>
      <c r="D497" s="182" t="s">
        <v>64</v>
      </c>
      <c r="E497" s="182" t="s">
        <v>337</v>
      </c>
      <c r="F497" s="183">
        <v>0</v>
      </c>
      <c r="G497" s="183">
        <f t="shared" si="59"/>
        <v>0</v>
      </c>
      <c r="H497" s="183">
        <f t="shared" si="60"/>
        <v>0</v>
      </c>
      <c r="I497" s="96"/>
      <c r="J497" s="96"/>
    </row>
    <row r="498" spans="1:10" ht="114">
      <c r="A498" s="171">
        <f t="shared" si="61"/>
        <v>50</v>
      </c>
      <c r="B498" s="185" t="s">
        <v>243</v>
      </c>
      <c r="C498" s="182">
        <v>6</v>
      </c>
      <c r="D498" s="182" t="s">
        <v>64</v>
      </c>
      <c r="E498" s="182" t="s">
        <v>337</v>
      </c>
      <c r="F498" s="183">
        <v>0</v>
      </c>
      <c r="G498" s="183">
        <f t="shared" si="59"/>
        <v>0</v>
      </c>
      <c r="H498" s="183">
        <f t="shared" si="60"/>
        <v>0</v>
      </c>
      <c r="I498" s="96"/>
      <c r="J498" s="96"/>
    </row>
    <row r="499" spans="1:10" ht="114">
      <c r="A499" s="171">
        <f t="shared" si="61"/>
        <v>51</v>
      </c>
      <c r="B499" s="185" t="s">
        <v>244</v>
      </c>
      <c r="C499" s="182">
        <v>10</v>
      </c>
      <c r="D499" s="182" t="s">
        <v>245</v>
      </c>
      <c r="E499" s="182" t="s">
        <v>337</v>
      </c>
      <c r="F499" s="183">
        <v>0</v>
      </c>
      <c r="G499" s="183">
        <f t="shared" si="59"/>
        <v>0</v>
      </c>
      <c r="H499" s="183">
        <f t="shared" si="60"/>
        <v>0</v>
      </c>
      <c r="I499" s="96"/>
      <c r="J499" s="96"/>
    </row>
    <row r="500" spans="1:10" ht="42.75">
      <c r="A500" s="171">
        <f t="shared" si="61"/>
        <v>52</v>
      </c>
      <c r="B500" s="185" t="s">
        <v>246</v>
      </c>
      <c r="C500" s="182">
        <v>2</v>
      </c>
      <c r="D500" s="182" t="s">
        <v>64</v>
      </c>
      <c r="E500" s="182" t="s">
        <v>337</v>
      </c>
      <c r="F500" s="183">
        <v>0</v>
      </c>
      <c r="G500" s="183">
        <f t="shared" si="59"/>
        <v>0</v>
      </c>
      <c r="H500" s="183">
        <f t="shared" si="60"/>
        <v>0</v>
      </c>
      <c r="I500" s="96"/>
      <c r="J500" s="96"/>
    </row>
    <row r="501" spans="1:10" ht="42.75">
      <c r="A501" s="171">
        <f t="shared" si="61"/>
        <v>53</v>
      </c>
      <c r="B501" s="185" t="s">
        <v>247</v>
      </c>
      <c r="C501" s="182">
        <v>2</v>
      </c>
      <c r="D501" s="182" t="s">
        <v>64</v>
      </c>
      <c r="E501" s="182" t="s">
        <v>337</v>
      </c>
      <c r="F501" s="183">
        <v>0</v>
      </c>
      <c r="G501" s="183">
        <f t="shared" si="59"/>
        <v>0</v>
      </c>
      <c r="H501" s="183">
        <f t="shared" si="60"/>
        <v>0</v>
      </c>
      <c r="I501" s="96"/>
      <c r="J501" s="96"/>
    </row>
    <row r="502" spans="1:10" ht="42.75">
      <c r="A502" s="171">
        <f t="shared" si="61"/>
        <v>54</v>
      </c>
      <c r="B502" s="185" t="s">
        <v>248</v>
      </c>
      <c r="C502" s="182">
        <v>10</v>
      </c>
      <c r="D502" s="182" t="s">
        <v>64</v>
      </c>
      <c r="E502" s="182" t="s">
        <v>337</v>
      </c>
      <c r="F502" s="183">
        <v>0</v>
      </c>
      <c r="G502" s="183">
        <f t="shared" si="59"/>
        <v>0</v>
      </c>
      <c r="H502" s="183">
        <f t="shared" si="60"/>
        <v>0</v>
      </c>
      <c r="I502" s="96"/>
      <c r="J502" s="96"/>
    </row>
    <row r="503" spans="1:10" ht="71.25">
      <c r="A503" s="171">
        <f t="shared" si="61"/>
        <v>55</v>
      </c>
      <c r="B503" s="185" t="s">
        <v>249</v>
      </c>
      <c r="C503" s="182">
        <v>10</v>
      </c>
      <c r="D503" s="182" t="s">
        <v>64</v>
      </c>
      <c r="E503" s="182" t="s">
        <v>337</v>
      </c>
      <c r="F503" s="183">
        <v>0</v>
      </c>
      <c r="G503" s="183">
        <f t="shared" si="59"/>
        <v>0</v>
      </c>
      <c r="H503" s="183">
        <f t="shared" si="60"/>
        <v>0</v>
      </c>
      <c r="I503" s="96"/>
      <c r="J503" s="96"/>
    </row>
    <row r="504" spans="1:10" ht="42.75">
      <c r="A504" s="171">
        <f t="shared" si="61"/>
        <v>56</v>
      </c>
      <c r="B504" s="185" t="s">
        <v>250</v>
      </c>
      <c r="C504" s="182">
        <v>20</v>
      </c>
      <c r="D504" s="182" t="s">
        <v>37</v>
      </c>
      <c r="E504" s="182" t="s">
        <v>337</v>
      </c>
      <c r="F504" s="183">
        <v>0</v>
      </c>
      <c r="G504" s="183">
        <f t="shared" si="59"/>
        <v>0</v>
      </c>
      <c r="H504" s="183">
        <f t="shared" si="60"/>
        <v>0</v>
      </c>
      <c r="I504" s="96"/>
      <c r="J504" s="96"/>
    </row>
    <row r="505" spans="1:10" ht="42.75">
      <c r="A505" s="171">
        <f t="shared" si="61"/>
        <v>57</v>
      </c>
      <c r="B505" s="185" t="s">
        <v>251</v>
      </c>
      <c r="C505" s="182">
        <v>20</v>
      </c>
      <c r="D505" s="182" t="s">
        <v>37</v>
      </c>
      <c r="E505" s="182" t="s">
        <v>337</v>
      </c>
      <c r="F505" s="183">
        <v>0</v>
      </c>
      <c r="G505" s="183">
        <f t="shared" si="59"/>
        <v>0</v>
      </c>
      <c r="H505" s="183">
        <f t="shared" si="60"/>
        <v>0</v>
      </c>
      <c r="I505" s="96"/>
      <c r="J505" s="96"/>
    </row>
    <row r="506" spans="1:10" ht="57">
      <c r="A506" s="171">
        <f t="shared" si="61"/>
        <v>58</v>
      </c>
      <c r="B506" s="185" t="s">
        <v>252</v>
      </c>
      <c r="C506" s="182">
        <v>20</v>
      </c>
      <c r="D506" s="182" t="s">
        <v>37</v>
      </c>
      <c r="E506" s="182" t="s">
        <v>337</v>
      </c>
      <c r="F506" s="183">
        <v>0</v>
      </c>
      <c r="G506" s="183">
        <f t="shared" si="59"/>
        <v>0</v>
      </c>
      <c r="H506" s="183">
        <f t="shared" si="60"/>
        <v>0</v>
      </c>
      <c r="I506" s="96"/>
      <c r="J506" s="96"/>
    </row>
    <row r="507" spans="1:10" ht="42.75">
      <c r="A507" s="171">
        <f t="shared" si="61"/>
        <v>59</v>
      </c>
      <c r="B507" s="185" t="s">
        <v>253</v>
      </c>
      <c r="C507" s="182">
        <v>8</v>
      </c>
      <c r="D507" s="182" t="s">
        <v>37</v>
      </c>
      <c r="E507" s="182" t="s">
        <v>337</v>
      </c>
      <c r="F507" s="183">
        <v>0</v>
      </c>
      <c r="G507" s="183">
        <f t="shared" si="59"/>
        <v>0</v>
      </c>
      <c r="H507" s="183">
        <f t="shared" si="60"/>
        <v>0</v>
      </c>
      <c r="I507" s="96"/>
      <c r="J507" s="96"/>
    </row>
    <row r="508" spans="1:10" ht="42.75">
      <c r="A508" s="171">
        <f t="shared" si="61"/>
        <v>60</v>
      </c>
      <c r="B508" s="185" t="s">
        <v>254</v>
      </c>
      <c r="C508" s="182">
        <v>4</v>
      </c>
      <c r="D508" s="182" t="s">
        <v>37</v>
      </c>
      <c r="E508" s="182" t="s">
        <v>337</v>
      </c>
      <c r="F508" s="183">
        <v>0</v>
      </c>
      <c r="G508" s="183">
        <f t="shared" si="59"/>
        <v>0</v>
      </c>
      <c r="H508" s="183">
        <f t="shared" si="60"/>
        <v>0</v>
      </c>
      <c r="I508" s="96"/>
      <c r="J508" s="96"/>
    </row>
    <row r="509" spans="1:10" ht="42.75">
      <c r="A509" s="171">
        <f t="shared" si="61"/>
        <v>61</v>
      </c>
      <c r="B509" s="185" t="s">
        <v>255</v>
      </c>
      <c r="C509" s="182">
        <v>20</v>
      </c>
      <c r="D509" s="182" t="s">
        <v>37</v>
      </c>
      <c r="E509" s="182" t="s">
        <v>337</v>
      </c>
      <c r="F509" s="183">
        <v>0</v>
      </c>
      <c r="G509" s="183">
        <f t="shared" si="59"/>
        <v>0</v>
      </c>
      <c r="H509" s="183">
        <f t="shared" si="60"/>
        <v>0</v>
      </c>
      <c r="I509" s="96"/>
      <c r="J509" s="96"/>
    </row>
    <row r="510" spans="1:10" ht="42.75">
      <c r="A510" s="171">
        <f t="shared" si="61"/>
        <v>62</v>
      </c>
      <c r="B510" s="185" t="s">
        <v>256</v>
      </c>
      <c r="C510" s="182">
        <v>20</v>
      </c>
      <c r="D510" s="182" t="s">
        <v>37</v>
      </c>
      <c r="E510" s="182" t="s">
        <v>337</v>
      </c>
      <c r="F510" s="183">
        <v>0</v>
      </c>
      <c r="G510" s="183">
        <f t="shared" si="59"/>
        <v>0</v>
      </c>
      <c r="H510" s="183">
        <f t="shared" si="60"/>
        <v>0</v>
      </c>
      <c r="I510" s="96"/>
      <c r="J510" s="96"/>
    </row>
    <row r="511" spans="1:10" ht="42.75">
      <c r="A511" s="171">
        <f t="shared" si="61"/>
        <v>63</v>
      </c>
      <c r="B511" s="185" t="s">
        <v>257</v>
      </c>
      <c r="C511" s="182">
        <v>20</v>
      </c>
      <c r="D511" s="182" t="s">
        <v>37</v>
      </c>
      <c r="E511" s="182" t="s">
        <v>337</v>
      </c>
      <c r="F511" s="183">
        <v>0</v>
      </c>
      <c r="G511" s="183">
        <f t="shared" si="59"/>
        <v>0</v>
      </c>
      <c r="H511" s="183">
        <f t="shared" si="60"/>
        <v>0</v>
      </c>
      <c r="I511" s="96"/>
      <c r="J511" s="96"/>
    </row>
    <row r="512" spans="1:10" ht="42.75">
      <c r="A512" s="171">
        <f t="shared" si="61"/>
        <v>64</v>
      </c>
      <c r="B512" s="185" t="s">
        <v>258</v>
      </c>
      <c r="C512" s="182">
        <v>20</v>
      </c>
      <c r="D512" s="182" t="s">
        <v>37</v>
      </c>
      <c r="E512" s="182" t="s">
        <v>337</v>
      </c>
      <c r="F512" s="183">
        <v>0</v>
      </c>
      <c r="G512" s="183">
        <f t="shared" si="59"/>
        <v>0</v>
      </c>
      <c r="H512" s="183">
        <f t="shared" si="60"/>
        <v>0</v>
      </c>
      <c r="I512" s="96"/>
      <c r="J512" s="96"/>
    </row>
    <row r="513" spans="1:10" ht="42.75">
      <c r="A513" s="171">
        <f t="shared" si="61"/>
        <v>65</v>
      </c>
      <c r="B513" s="185" t="s">
        <v>259</v>
      </c>
      <c r="C513" s="182">
        <v>8</v>
      </c>
      <c r="D513" s="182" t="s">
        <v>37</v>
      </c>
      <c r="E513" s="182" t="s">
        <v>337</v>
      </c>
      <c r="F513" s="183">
        <v>0</v>
      </c>
      <c r="G513" s="183">
        <f t="shared" si="59"/>
        <v>0</v>
      </c>
      <c r="H513" s="183">
        <f t="shared" si="60"/>
        <v>0</v>
      </c>
      <c r="I513" s="96"/>
      <c r="J513" s="96"/>
    </row>
    <row r="514" spans="1:10" ht="42.75">
      <c r="A514" s="171">
        <f t="shared" si="61"/>
        <v>66</v>
      </c>
      <c r="B514" s="185" t="s">
        <v>260</v>
      </c>
      <c r="C514" s="182">
        <v>8</v>
      </c>
      <c r="D514" s="182" t="s">
        <v>37</v>
      </c>
      <c r="E514" s="182" t="s">
        <v>337</v>
      </c>
      <c r="F514" s="183">
        <v>0</v>
      </c>
      <c r="G514" s="183">
        <f t="shared" ref="G514:G569" si="62">H514/2</f>
        <v>0</v>
      </c>
      <c r="H514" s="183">
        <f t="shared" ref="H514:H569" si="63">C514*F514</f>
        <v>0</v>
      </c>
      <c r="I514" s="96"/>
      <c r="J514" s="96"/>
    </row>
    <row r="515" spans="1:10" ht="42.75">
      <c r="A515" s="171">
        <f t="shared" ref="A515:A569" si="64">A514+1</f>
        <v>67</v>
      </c>
      <c r="B515" s="185" t="s">
        <v>433</v>
      </c>
      <c r="C515" s="182">
        <v>8</v>
      </c>
      <c r="D515" s="182" t="s">
        <v>37</v>
      </c>
      <c r="E515" s="182" t="s">
        <v>337</v>
      </c>
      <c r="F515" s="183">
        <v>0</v>
      </c>
      <c r="G515" s="183">
        <f t="shared" si="62"/>
        <v>0</v>
      </c>
      <c r="H515" s="183">
        <f t="shared" si="63"/>
        <v>0</v>
      </c>
      <c r="I515" s="96"/>
      <c r="J515" s="96"/>
    </row>
    <row r="516" spans="1:10" ht="57">
      <c r="A516" s="171">
        <f t="shared" si="64"/>
        <v>68</v>
      </c>
      <c r="B516" s="185" t="s">
        <v>434</v>
      </c>
      <c r="C516" s="182">
        <v>5</v>
      </c>
      <c r="D516" s="182" t="s">
        <v>64</v>
      </c>
      <c r="E516" s="182" t="s">
        <v>337</v>
      </c>
      <c r="F516" s="183">
        <v>0</v>
      </c>
      <c r="G516" s="183">
        <f t="shared" si="62"/>
        <v>0</v>
      </c>
      <c r="H516" s="183">
        <f t="shared" si="63"/>
        <v>0</v>
      </c>
      <c r="I516" s="96"/>
      <c r="J516" s="96"/>
    </row>
    <row r="517" spans="1:10" ht="57">
      <c r="A517" s="171">
        <f t="shared" si="64"/>
        <v>69</v>
      </c>
      <c r="B517" s="185" t="s">
        <v>435</v>
      </c>
      <c r="C517" s="182">
        <v>5</v>
      </c>
      <c r="D517" s="182" t="s">
        <v>64</v>
      </c>
      <c r="E517" s="182" t="s">
        <v>337</v>
      </c>
      <c r="F517" s="183">
        <v>0</v>
      </c>
      <c r="G517" s="183">
        <f t="shared" si="62"/>
        <v>0</v>
      </c>
      <c r="H517" s="183">
        <f t="shared" si="63"/>
        <v>0</v>
      </c>
      <c r="I517" s="96"/>
      <c r="J517" s="96"/>
    </row>
    <row r="518" spans="1:10" ht="57">
      <c r="A518" s="171">
        <f t="shared" si="64"/>
        <v>70</v>
      </c>
      <c r="B518" s="185" t="s">
        <v>436</v>
      </c>
      <c r="C518" s="182">
        <v>5</v>
      </c>
      <c r="D518" s="182" t="s">
        <v>64</v>
      </c>
      <c r="E518" s="182" t="s">
        <v>337</v>
      </c>
      <c r="F518" s="183">
        <v>0</v>
      </c>
      <c r="G518" s="183">
        <f t="shared" si="62"/>
        <v>0</v>
      </c>
      <c r="H518" s="183">
        <f t="shared" si="63"/>
        <v>0</v>
      </c>
      <c r="I518" s="96"/>
      <c r="J518" s="96"/>
    </row>
    <row r="519" spans="1:10" ht="57">
      <c r="A519" s="171">
        <f t="shared" si="64"/>
        <v>71</v>
      </c>
      <c r="B519" s="185" t="s">
        <v>437</v>
      </c>
      <c r="C519" s="182">
        <v>5</v>
      </c>
      <c r="D519" s="182" t="s">
        <v>64</v>
      </c>
      <c r="E519" s="182" t="s">
        <v>337</v>
      </c>
      <c r="F519" s="183">
        <v>0</v>
      </c>
      <c r="G519" s="183">
        <f t="shared" si="62"/>
        <v>0</v>
      </c>
      <c r="H519" s="183">
        <f t="shared" si="63"/>
        <v>0</v>
      </c>
      <c r="I519" s="96"/>
      <c r="J519" s="96"/>
    </row>
    <row r="520" spans="1:10" ht="57">
      <c r="A520" s="171">
        <f t="shared" si="64"/>
        <v>72</v>
      </c>
      <c r="B520" s="185" t="s">
        <v>438</v>
      </c>
      <c r="C520" s="182">
        <v>5</v>
      </c>
      <c r="D520" s="182" t="s">
        <v>64</v>
      </c>
      <c r="E520" s="182" t="s">
        <v>337</v>
      </c>
      <c r="F520" s="183">
        <v>0</v>
      </c>
      <c r="G520" s="183">
        <f t="shared" si="62"/>
        <v>0</v>
      </c>
      <c r="H520" s="183">
        <f t="shared" si="63"/>
        <v>0</v>
      </c>
      <c r="I520" s="96"/>
      <c r="J520" s="96"/>
    </row>
    <row r="521" spans="1:10" ht="57">
      <c r="A521" s="171">
        <f t="shared" si="64"/>
        <v>73</v>
      </c>
      <c r="B521" s="185" t="s">
        <v>439</v>
      </c>
      <c r="C521" s="182">
        <v>5</v>
      </c>
      <c r="D521" s="182" t="s">
        <v>64</v>
      </c>
      <c r="E521" s="182" t="s">
        <v>337</v>
      </c>
      <c r="F521" s="183">
        <v>0</v>
      </c>
      <c r="G521" s="183">
        <f t="shared" si="62"/>
        <v>0</v>
      </c>
      <c r="H521" s="183">
        <f t="shared" si="63"/>
        <v>0</v>
      </c>
      <c r="I521" s="96"/>
      <c r="J521" s="96"/>
    </row>
    <row r="522" spans="1:10" ht="57">
      <c r="A522" s="171">
        <f t="shared" si="64"/>
        <v>74</v>
      </c>
      <c r="B522" s="185" t="s">
        <v>440</v>
      </c>
      <c r="C522" s="182">
        <v>5</v>
      </c>
      <c r="D522" s="182" t="s">
        <v>64</v>
      </c>
      <c r="E522" s="182" t="s">
        <v>337</v>
      </c>
      <c r="F522" s="183">
        <v>0</v>
      </c>
      <c r="G522" s="183">
        <f t="shared" si="62"/>
        <v>0</v>
      </c>
      <c r="H522" s="183">
        <f t="shared" si="63"/>
        <v>0</v>
      </c>
      <c r="I522" s="96"/>
      <c r="J522" s="96"/>
    </row>
    <row r="523" spans="1:10" ht="128.25">
      <c r="A523" s="171">
        <f t="shared" si="64"/>
        <v>75</v>
      </c>
      <c r="B523" s="185" t="s">
        <v>441</v>
      </c>
      <c r="C523" s="182">
        <v>10</v>
      </c>
      <c r="D523" s="182" t="s">
        <v>204</v>
      </c>
      <c r="E523" s="182" t="s">
        <v>337</v>
      </c>
      <c r="F523" s="183">
        <v>0</v>
      </c>
      <c r="G523" s="183">
        <f t="shared" si="62"/>
        <v>0</v>
      </c>
      <c r="H523" s="183">
        <f t="shared" si="63"/>
        <v>0</v>
      </c>
      <c r="I523" s="96"/>
      <c r="J523" s="96"/>
    </row>
    <row r="524" spans="1:10" ht="71.25">
      <c r="A524" s="171">
        <f t="shared" si="64"/>
        <v>76</v>
      </c>
      <c r="B524" s="185" t="s">
        <v>262</v>
      </c>
      <c r="C524" s="182">
        <v>10</v>
      </c>
      <c r="D524" s="182" t="s">
        <v>64</v>
      </c>
      <c r="E524" s="182" t="s">
        <v>337</v>
      </c>
      <c r="F524" s="183">
        <v>0</v>
      </c>
      <c r="G524" s="183">
        <f t="shared" si="62"/>
        <v>0</v>
      </c>
      <c r="H524" s="183">
        <f t="shared" si="63"/>
        <v>0</v>
      </c>
      <c r="I524" s="96"/>
      <c r="J524" s="96"/>
    </row>
    <row r="525" spans="1:10" ht="71.25">
      <c r="A525" s="171">
        <f t="shared" si="64"/>
        <v>77</v>
      </c>
      <c r="B525" s="185" t="s">
        <v>263</v>
      </c>
      <c r="C525" s="182">
        <v>60</v>
      </c>
      <c r="D525" s="182" t="s">
        <v>64</v>
      </c>
      <c r="E525" s="182" t="s">
        <v>337</v>
      </c>
      <c r="F525" s="183">
        <v>0</v>
      </c>
      <c r="G525" s="183">
        <f t="shared" si="62"/>
        <v>0</v>
      </c>
      <c r="H525" s="183">
        <f t="shared" si="63"/>
        <v>0</v>
      </c>
      <c r="I525" s="96"/>
      <c r="J525" s="96"/>
    </row>
    <row r="526" spans="1:10" ht="114">
      <c r="A526" s="171">
        <f t="shared" si="64"/>
        <v>78</v>
      </c>
      <c r="B526" s="185" t="s">
        <v>442</v>
      </c>
      <c r="C526" s="182">
        <v>60</v>
      </c>
      <c r="D526" s="182" t="s">
        <v>37</v>
      </c>
      <c r="E526" s="182" t="s">
        <v>272</v>
      </c>
      <c r="F526" s="183">
        <v>0</v>
      </c>
      <c r="G526" s="183">
        <f t="shared" si="62"/>
        <v>0</v>
      </c>
      <c r="H526" s="183">
        <f t="shared" si="63"/>
        <v>0</v>
      </c>
      <c r="I526" s="96"/>
      <c r="J526" s="96"/>
    </row>
    <row r="527" spans="1:10" ht="42.75">
      <c r="A527" s="171">
        <f t="shared" si="64"/>
        <v>79</v>
      </c>
      <c r="B527" s="185" t="s">
        <v>273</v>
      </c>
      <c r="C527" s="182">
        <v>40</v>
      </c>
      <c r="D527" s="182" t="s">
        <v>64</v>
      </c>
      <c r="E527" s="182" t="s">
        <v>272</v>
      </c>
      <c r="F527" s="183">
        <v>0</v>
      </c>
      <c r="G527" s="183">
        <f t="shared" si="62"/>
        <v>0</v>
      </c>
      <c r="H527" s="183">
        <f t="shared" si="63"/>
        <v>0</v>
      </c>
      <c r="I527" s="96"/>
      <c r="J527" s="96"/>
    </row>
    <row r="528" spans="1:10" ht="57">
      <c r="A528" s="171">
        <f t="shared" si="64"/>
        <v>80</v>
      </c>
      <c r="B528" s="185" t="s">
        <v>274</v>
      </c>
      <c r="C528" s="182">
        <v>60</v>
      </c>
      <c r="D528" s="182" t="s">
        <v>37</v>
      </c>
      <c r="E528" s="182" t="s">
        <v>272</v>
      </c>
      <c r="F528" s="183">
        <v>0</v>
      </c>
      <c r="G528" s="183">
        <f t="shared" si="62"/>
        <v>0</v>
      </c>
      <c r="H528" s="183">
        <f t="shared" si="63"/>
        <v>0</v>
      </c>
      <c r="I528" s="96"/>
      <c r="J528" s="96"/>
    </row>
    <row r="529" spans="1:10" ht="71.25">
      <c r="A529" s="171">
        <f t="shared" si="64"/>
        <v>81</v>
      </c>
      <c r="B529" s="185" t="s">
        <v>275</v>
      </c>
      <c r="C529" s="182">
        <v>60</v>
      </c>
      <c r="D529" s="182" t="s">
        <v>37</v>
      </c>
      <c r="E529" s="182" t="s">
        <v>272</v>
      </c>
      <c r="F529" s="183">
        <v>0</v>
      </c>
      <c r="G529" s="183">
        <f t="shared" si="62"/>
        <v>0</v>
      </c>
      <c r="H529" s="183">
        <f t="shared" si="63"/>
        <v>0</v>
      </c>
      <c r="I529" s="96"/>
      <c r="J529" s="96"/>
    </row>
    <row r="530" spans="1:10" ht="71.25">
      <c r="A530" s="171">
        <f t="shared" si="64"/>
        <v>82</v>
      </c>
      <c r="B530" s="185" t="s">
        <v>277</v>
      </c>
      <c r="C530" s="182">
        <v>60</v>
      </c>
      <c r="D530" s="182" t="s">
        <v>37</v>
      </c>
      <c r="E530" s="182" t="s">
        <v>272</v>
      </c>
      <c r="F530" s="183">
        <v>0</v>
      </c>
      <c r="G530" s="183">
        <f t="shared" si="62"/>
        <v>0</v>
      </c>
      <c r="H530" s="183">
        <f t="shared" si="63"/>
        <v>0</v>
      </c>
      <c r="I530" s="96"/>
      <c r="J530" s="96"/>
    </row>
    <row r="531" spans="1:10" ht="57">
      <c r="A531" s="171">
        <f t="shared" si="64"/>
        <v>83</v>
      </c>
      <c r="B531" s="185" t="s">
        <v>278</v>
      </c>
      <c r="C531" s="182">
        <v>60</v>
      </c>
      <c r="D531" s="182" t="s">
        <v>37</v>
      </c>
      <c r="E531" s="182" t="s">
        <v>272</v>
      </c>
      <c r="F531" s="183">
        <v>0</v>
      </c>
      <c r="G531" s="183">
        <f t="shared" si="62"/>
        <v>0</v>
      </c>
      <c r="H531" s="183">
        <f t="shared" si="63"/>
        <v>0</v>
      </c>
      <c r="I531" s="96"/>
      <c r="J531" s="96"/>
    </row>
    <row r="532" spans="1:10" ht="99.75">
      <c r="A532" s="171">
        <f t="shared" si="64"/>
        <v>84</v>
      </c>
      <c r="B532" s="185" t="s">
        <v>279</v>
      </c>
      <c r="C532" s="182">
        <v>4</v>
      </c>
      <c r="D532" s="182" t="s">
        <v>64</v>
      </c>
      <c r="E532" s="182" t="s">
        <v>280</v>
      </c>
      <c r="F532" s="183">
        <v>0</v>
      </c>
      <c r="G532" s="183">
        <f t="shared" si="62"/>
        <v>0</v>
      </c>
      <c r="H532" s="183">
        <f t="shared" si="63"/>
        <v>0</v>
      </c>
      <c r="I532" s="96"/>
      <c r="J532" s="96"/>
    </row>
    <row r="533" spans="1:10" ht="57">
      <c r="A533" s="171">
        <f t="shared" si="64"/>
        <v>85</v>
      </c>
      <c r="B533" s="185" t="s">
        <v>443</v>
      </c>
      <c r="C533" s="182">
        <v>4</v>
      </c>
      <c r="D533" s="182" t="s">
        <v>37</v>
      </c>
      <c r="E533" s="182" t="s">
        <v>280</v>
      </c>
      <c r="F533" s="183">
        <v>0</v>
      </c>
      <c r="G533" s="183">
        <f t="shared" si="62"/>
        <v>0</v>
      </c>
      <c r="H533" s="183">
        <f t="shared" si="63"/>
        <v>0</v>
      </c>
      <c r="I533" s="96"/>
      <c r="J533" s="96"/>
    </row>
    <row r="534" spans="1:10" ht="57">
      <c r="A534" s="171">
        <f t="shared" si="64"/>
        <v>86</v>
      </c>
      <c r="B534" s="185" t="s">
        <v>282</v>
      </c>
      <c r="C534" s="182">
        <v>4</v>
      </c>
      <c r="D534" s="182" t="s">
        <v>37</v>
      </c>
      <c r="E534" s="182" t="s">
        <v>280</v>
      </c>
      <c r="F534" s="183">
        <v>0</v>
      </c>
      <c r="G534" s="183">
        <f t="shared" si="62"/>
        <v>0</v>
      </c>
      <c r="H534" s="183">
        <f t="shared" si="63"/>
        <v>0</v>
      </c>
      <c r="I534" s="96"/>
      <c r="J534" s="96"/>
    </row>
    <row r="535" spans="1:10" ht="57">
      <c r="A535" s="171">
        <f t="shared" si="64"/>
        <v>87</v>
      </c>
      <c r="B535" s="185" t="s">
        <v>283</v>
      </c>
      <c r="C535" s="182">
        <v>4</v>
      </c>
      <c r="D535" s="182" t="s">
        <v>37</v>
      </c>
      <c r="E535" s="182" t="s">
        <v>280</v>
      </c>
      <c r="F535" s="183">
        <v>0</v>
      </c>
      <c r="G535" s="183">
        <f t="shared" si="62"/>
        <v>0</v>
      </c>
      <c r="H535" s="183">
        <f t="shared" si="63"/>
        <v>0</v>
      </c>
      <c r="I535" s="96"/>
      <c r="J535" s="96"/>
    </row>
    <row r="536" spans="1:10" ht="270.75">
      <c r="A536" s="171">
        <f t="shared" si="64"/>
        <v>88</v>
      </c>
      <c r="B536" s="185" t="s">
        <v>284</v>
      </c>
      <c r="C536" s="182">
        <v>6</v>
      </c>
      <c r="D536" s="182" t="s">
        <v>64</v>
      </c>
      <c r="E536" s="182" t="s">
        <v>280</v>
      </c>
      <c r="F536" s="183">
        <v>0</v>
      </c>
      <c r="G536" s="183">
        <f t="shared" si="62"/>
        <v>0</v>
      </c>
      <c r="H536" s="183">
        <f t="shared" si="63"/>
        <v>0</v>
      </c>
      <c r="I536" s="96"/>
      <c r="J536" s="96"/>
    </row>
    <row r="537" spans="1:10" ht="85.5">
      <c r="A537" s="171">
        <f t="shared" si="64"/>
        <v>89</v>
      </c>
      <c r="B537" s="185" t="s">
        <v>285</v>
      </c>
      <c r="C537" s="182">
        <v>4</v>
      </c>
      <c r="D537" s="182" t="s">
        <v>64</v>
      </c>
      <c r="E537" s="182" t="s">
        <v>280</v>
      </c>
      <c r="F537" s="183">
        <v>0</v>
      </c>
      <c r="G537" s="183">
        <f t="shared" si="62"/>
        <v>0</v>
      </c>
      <c r="H537" s="183">
        <f t="shared" si="63"/>
        <v>0</v>
      </c>
      <c r="I537" s="96"/>
      <c r="J537" s="96"/>
    </row>
    <row r="538" spans="1:10" ht="57">
      <c r="A538" s="171">
        <f t="shared" si="64"/>
        <v>90</v>
      </c>
      <c r="B538" s="185" t="s">
        <v>444</v>
      </c>
      <c r="C538" s="182">
        <v>30</v>
      </c>
      <c r="D538" s="182" t="s">
        <v>64</v>
      </c>
      <c r="E538" s="182" t="s">
        <v>286</v>
      </c>
      <c r="F538" s="183">
        <v>0</v>
      </c>
      <c r="G538" s="183">
        <f t="shared" si="62"/>
        <v>0</v>
      </c>
      <c r="H538" s="183">
        <f t="shared" si="63"/>
        <v>0</v>
      </c>
      <c r="I538" s="96"/>
      <c r="J538" s="96"/>
    </row>
    <row r="539" spans="1:10" ht="42.75">
      <c r="A539" s="171">
        <f t="shared" si="64"/>
        <v>91</v>
      </c>
      <c r="B539" s="185" t="s">
        <v>287</v>
      </c>
      <c r="C539" s="182">
        <v>300</v>
      </c>
      <c r="D539" s="182" t="s">
        <v>64</v>
      </c>
      <c r="E539" s="182" t="s">
        <v>286</v>
      </c>
      <c r="F539" s="183">
        <v>0</v>
      </c>
      <c r="G539" s="183">
        <f t="shared" si="62"/>
        <v>0</v>
      </c>
      <c r="H539" s="183">
        <f t="shared" si="63"/>
        <v>0</v>
      </c>
      <c r="I539" s="96"/>
      <c r="J539" s="96"/>
    </row>
    <row r="540" spans="1:10" ht="71.25">
      <c r="A540" s="171">
        <f t="shared" si="64"/>
        <v>92</v>
      </c>
      <c r="B540" s="185" t="s">
        <v>288</v>
      </c>
      <c r="C540" s="182">
        <v>10</v>
      </c>
      <c r="D540" s="182" t="s">
        <v>204</v>
      </c>
      <c r="E540" s="182" t="s">
        <v>286</v>
      </c>
      <c r="F540" s="183">
        <v>0</v>
      </c>
      <c r="G540" s="183">
        <f t="shared" si="62"/>
        <v>0</v>
      </c>
      <c r="H540" s="183">
        <f t="shared" si="63"/>
        <v>0</v>
      </c>
      <c r="I540" s="96"/>
      <c r="J540" s="96"/>
    </row>
    <row r="541" spans="1:10" ht="156.75">
      <c r="A541" s="171">
        <f t="shared" si="64"/>
        <v>93</v>
      </c>
      <c r="B541" s="185" t="s">
        <v>290</v>
      </c>
      <c r="C541" s="182">
        <v>20</v>
      </c>
      <c r="D541" s="182" t="s">
        <v>64</v>
      </c>
      <c r="E541" s="182" t="s">
        <v>286</v>
      </c>
      <c r="F541" s="183">
        <v>0</v>
      </c>
      <c r="G541" s="183">
        <f t="shared" si="62"/>
        <v>0</v>
      </c>
      <c r="H541" s="183">
        <f t="shared" si="63"/>
        <v>0</v>
      </c>
      <c r="I541" s="96"/>
      <c r="J541" s="96"/>
    </row>
    <row r="542" spans="1:10" ht="71.25">
      <c r="A542" s="171">
        <f t="shared" si="64"/>
        <v>94</v>
      </c>
      <c r="B542" s="185" t="s">
        <v>291</v>
      </c>
      <c r="C542" s="182">
        <v>8</v>
      </c>
      <c r="D542" s="182" t="s">
        <v>64</v>
      </c>
      <c r="E542" s="182" t="s">
        <v>286</v>
      </c>
      <c r="F542" s="183">
        <v>0</v>
      </c>
      <c r="G542" s="183">
        <f t="shared" si="62"/>
        <v>0</v>
      </c>
      <c r="H542" s="183">
        <f t="shared" si="63"/>
        <v>0</v>
      </c>
      <c r="I542" s="96"/>
      <c r="J542" s="96"/>
    </row>
    <row r="543" spans="1:10" ht="57">
      <c r="A543" s="171">
        <f t="shared" si="64"/>
        <v>95</v>
      </c>
      <c r="B543" s="185" t="s">
        <v>292</v>
      </c>
      <c r="C543" s="182">
        <v>20</v>
      </c>
      <c r="D543" s="182" t="s">
        <v>294</v>
      </c>
      <c r="E543" s="182" t="s">
        <v>293</v>
      </c>
      <c r="F543" s="183">
        <v>0</v>
      </c>
      <c r="G543" s="183">
        <f t="shared" si="62"/>
        <v>0</v>
      </c>
      <c r="H543" s="183">
        <f t="shared" si="63"/>
        <v>0</v>
      </c>
      <c r="I543" s="96"/>
      <c r="J543" s="96"/>
    </row>
    <row r="544" spans="1:10" ht="85.5">
      <c r="A544" s="171">
        <f t="shared" si="64"/>
        <v>96</v>
      </c>
      <c r="B544" s="185" t="s">
        <v>295</v>
      </c>
      <c r="C544" s="182">
        <v>40</v>
      </c>
      <c r="D544" s="182" t="s">
        <v>296</v>
      </c>
      <c r="E544" s="182" t="s">
        <v>293</v>
      </c>
      <c r="F544" s="183">
        <v>0</v>
      </c>
      <c r="G544" s="183">
        <f t="shared" si="62"/>
        <v>0</v>
      </c>
      <c r="H544" s="183">
        <f t="shared" si="63"/>
        <v>0</v>
      </c>
      <c r="I544" s="96"/>
      <c r="J544" s="96"/>
    </row>
    <row r="545" spans="1:10" ht="85.5">
      <c r="A545" s="171">
        <f t="shared" si="64"/>
        <v>97</v>
      </c>
      <c r="B545" s="185" t="s">
        <v>297</v>
      </c>
      <c r="C545" s="182">
        <v>40</v>
      </c>
      <c r="D545" s="182" t="s">
        <v>296</v>
      </c>
      <c r="E545" s="182" t="s">
        <v>293</v>
      </c>
      <c r="F545" s="183">
        <v>0</v>
      </c>
      <c r="G545" s="183">
        <f t="shared" si="62"/>
        <v>0</v>
      </c>
      <c r="H545" s="183">
        <f t="shared" si="63"/>
        <v>0</v>
      </c>
      <c r="I545" s="96"/>
      <c r="J545" s="96"/>
    </row>
    <row r="546" spans="1:10" ht="85.5">
      <c r="A546" s="171">
        <f t="shared" si="64"/>
        <v>98</v>
      </c>
      <c r="B546" s="185" t="s">
        <v>298</v>
      </c>
      <c r="C546" s="182">
        <v>40</v>
      </c>
      <c r="D546" s="182" t="s">
        <v>296</v>
      </c>
      <c r="E546" s="182" t="s">
        <v>293</v>
      </c>
      <c r="F546" s="183">
        <v>0</v>
      </c>
      <c r="G546" s="183">
        <f t="shared" si="62"/>
        <v>0</v>
      </c>
      <c r="H546" s="183">
        <f t="shared" si="63"/>
        <v>0</v>
      </c>
      <c r="I546" s="96"/>
      <c r="J546" s="96"/>
    </row>
    <row r="547" spans="1:10" ht="28.5">
      <c r="A547" s="171">
        <f t="shared" si="64"/>
        <v>99</v>
      </c>
      <c r="B547" s="185" t="s">
        <v>445</v>
      </c>
      <c r="C547" s="182">
        <v>4</v>
      </c>
      <c r="D547" s="182" t="s">
        <v>204</v>
      </c>
      <c r="E547" s="182" t="s">
        <v>293</v>
      </c>
      <c r="F547" s="183">
        <v>0</v>
      </c>
      <c r="G547" s="183">
        <f t="shared" si="62"/>
        <v>0</v>
      </c>
      <c r="H547" s="183">
        <f t="shared" si="63"/>
        <v>0</v>
      </c>
      <c r="I547" s="96"/>
      <c r="J547" s="96"/>
    </row>
    <row r="548" spans="1:10" ht="128.25">
      <c r="A548" s="171">
        <f t="shared" si="64"/>
        <v>100</v>
      </c>
      <c r="B548" s="185" t="s">
        <v>299</v>
      </c>
      <c r="C548" s="182">
        <v>20</v>
      </c>
      <c r="D548" s="182" t="s">
        <v>64</v>
      </c>
      <c r="E548" s="182" t="s">
        <v>293</v>
      </c>
      <c r="F548" s="183">
        <v>0</v>
      </c>
      <c r="G548" s="183">
        <f t="shared" si="62"/>
        <v>0</v>
      </c>
      <c r="H548" s="183">
        <f t="shared" si="63"/>
        <v>0</v>
      </c>
      <c r="I548" s="96"/>
      <c r="J548" s="96"/>
    </row>
    <row r="549" spans="1:10" ht="85.5">
      <c r="A549" s="171">
        <f t="shared" si="64"/>
        <v>101</v>
      </c>
      <c r="B549" s="185" t="s">
        <v>300</v>
      </c>
      <c r="C549" s="182">
        <v>20</v>
      </c>
      <c r="D549" s="182" t="s">
        <v>64</v>
      </c>
      <c r="E549" s="182" t="s">
        <v>293</v>
      </c>
      <c r="F549" s="183">
        <v>0</v>
      </c>
      <c r="G549" s="183">
        <f t="shared" si="62"/>
        <v>0</v>
      </c>
      <c r="H549" s="183">
        <f t="shared" si="63"/>
        <v>0</v>
      </c>
      <c r="I549" s="96"/>
      <c r="J549" s="96"/>
    </row>
    <row r="550" spans="1:10" ht="156.75">
      <c r="A550" s="171">
        <f t="shared" si="64"/>
        <v>102</v>
      </c>
      <c r="B550" s="185" t="s">
        <v>446</v>
      </c>
      <c r="C550" s="182">
        <v>2</v>
      </c>
      <c r="D550" s="182" t="s">
        <v>37</v>
      </c>
      <c r="E550" s="182" t="s">
        <v>293</v>
      </c>
      <c r="F550" s="183">
        <v>0</v>
      </c>
      <c r="G550" s="183">
        <f t="shared" si="62"/>
        <v>0</v>
      </c>
      <c r="H550" s="183">
        <f t="shared" si="63"/>
        <v>0</v>
      </c>
      <c r="I550" s="96"/>
      <c r="J550" s="96"/>
    </row>
    <row r="551" spans="1:10" ht="71.25">
      <c r="A551" s="171">
        <f t="shared" si="64"/>
        <v>103</v>
      </c>
      <c r="B551" s="185" t="s">
        <v>301</v>
      </c>
      <c r="C551" s="182">
        <v>30</v>
      </c>
      <c r="D551" s="182" t="s">
        <v>64</v>
      </c>
      <c r="E551" s="182" t="s">
        <v>302</v>
      </c>
      <c r="F551" s="183">
        <v>0</v>
      </c>
      <c r="G551" s="183">
        <f t="shared" si="62"/>
        <v>0</v>
      </c>
      <c r="H551" s="183">
        <f t="shared" si="63"/>
        <v>0</v>
      </c>
      <c r="I551" s="96"/>
      <c r="J551" s="96"/>
    </row>
    <row r="552" spans="1:10" ht="71.25">
      <c r="A552" s="171">
        <f t="shared" si="64"/>
        <v>104</v>
      </c>
      <c r="B552" s="185" t="s">
        <v>303</v>
      </c>
      <c r="C552" s="182">
        <v>30</v>
      </c>
      <c r="D552" s="182" t="s">
        <v>64</v>
      </c>
      <c r="E552" s="182" t="s">
        <v>302</v>
      </c>
      <c r="F552" s="183">
        <v>0</v>
      </c>
      <c r="G552" s="183">
        <f t="shared" si="62"/>
        <v>0</v>
      </c>
      <c r="H552" s="183">
        <f t="shared" si="63"/>
        <v>0</v>
      </c>
      <c r="I552" s="96"/>
      <c r="J552" s="96"/>
    </row>
    <row r="553" spans="1:10" ht="71.25">
      <c r="A553" s="171">
        <f t="shared" si="64"/>
        <v>105</v>
      </c>
      <c r="B553" s="185" t="s">
        <v>304</v>
      </c>
      <c r="C553" s="182">
        <v>30</v>
      </c>
      <c r="D553" s="182" t="s">
        <v>64</v>
      </c>
      <c r="E553" s="182" t="s">
        <v>302</v>
      </c>
      <c r="F553" s="183">
        <v>0</v>
      </c>
      <c r="G553" s="183">
        <f t="shared" si="62"/>
        <v>0</v>
      </c>
      <c r="H553" s="183">
        <f t="shared" si="63"/>
        <v>0</v>
      </c>
      <c r="I553" s="96"/>
      <c r="J553" s="96"/>
    </row>
    <row r="554" spans="1:10" ht="156.75">
      <c r="A554" s="171">
        <f t="shared" si="64"/>
        <v>106</v>
      </c>
      <c r="B554" s="185" t="s">
        <v>447</v>
      </c>
      <c r="C554" s="182">
        <v>4</v>
      </c>
      <c r="D554" s="182" t="s">
        <v>64</v>
      </c>
      <c r="E554" s="182" t="s">
        <v>305</v>
      </c>
      <c r="F554" s="183">
        <v>0</v>
      </c>
      <c r="G554" s="183">
        <f t="shared" si="62"/>
        <v>0</v>
      </c>
      <c r="H554" s="183">
        <f t="shared" si="63"/>
        <v>0</v>
      </c>
      <c r="I554" s="96"/>
      <c r="J554" s="96"/>
    </row>
    <row r="555" spans="1:10" ht="85.5">
      <c r="A555" s="171">
        <f t="shared" si="64"/>
        <v>107</v>
      </c>
      <c r="B555" s="185" t="s">
        <v>306</v>
      </c>
      <c r="C555" s="182">
        <v>60</v>
      </c>
      <c r="D555" s="182" t="s">
        <v>64</v>
      </c>
      <c r="E555" s="182" t="s">
        <v>305</v>
      </c>
      <c r="F555" s="183">
        <v>0</v>
      </c>
      <c r="G555" s="183">
        <f t="shared" si="62"/>
        <v>0</v>
      </c>
      <c r="H555" s="183">
        <f t="shared" si="63"/>
        <v>0</v>
      </c>
      <c r="I555" s="96"/>
      <c r="J555" s="96"/>
    </row>
    <row r="556" spans="1:10" ht="270.75">
      <c r="A556" s="171">
        <f t="shared" si="64"/>
        <v>108</v>
      </c>
      <c r="B556" s="185" t="s">
        <v>307</v>
      </c>
      <c r="C556" s="182">
        <v>2</v>
      </c>
      <c r="D556" s="182" t="s">
        <v>204</v>
      </c>
      <c r="E556" s="182" t="s">
        <v>305</v>
      </c>
      <c r="F556" s="183">
        <v>0</v>
      </c>
      <c r="G556" s="183">
        <f t="shared" si="62"/>
        <v>0</v>
      </c>
      <c r="H556" s="183">
        <f t="shared" si="63"/>
        <v>0</v>
      </c>
      <c r="I556" s="96"/>
      <c r="J556" s="96"/>
    </row>
    <row r="557" spans="1:10" ht="71.25">
      <c r="A557" s="171">
        <f t="shared" si="64"/>
        <v>109</v>
      </c>
      <c r="B557" s="185" t="s">
        <v>308</v>
      </c>
      <c r="C557" s="182">
        <v>2</v>
      </c>
      <c r="D557" s="182" t="s">
        <v>37</v>
      </c>
      <c r="E557" s="182" t="s">
        <v>305</v>
      </c>
      <c r="F557" s="183">
        <v>0</v>
      </c>
      <c r="G557" s="183">
        <f t="shared" si="62"/>
        <v>0</v>
      </c>
      <c r="H557" s="183">
        <f t="shared" si="63"/>
        <v>0</v>
      </c>
      <c r="I557" s="96"/>
      <c r="J557" s="96"/>
    </row>
    <row r="558" spans="1:10" ht="71.25">
      <c r="A558" s="171">
        <f t="shared" si="64"/>
        <v>110</v>
      </c>
      <c r="B558" s="185" t="s">
        <v>313</v>
      </c>
      <c r="C558" s="182">
        <v>5</v>
      </c>
      <c r="D558" s="182" t="s">
        <v>64</v>
      </c>
      <c r="E558" s="182" t="s">
        <v>217</v>
      </c>
      <c r="F558" s="183">
        <v>0</v>
      </c>
      <c r="G558" s="183">
        <f t="shared" si="62"/>
        <v>0</v>
      </c>
      <c r="H558" s="183">
        <f t="shared" si="63"/>
        <v>0</v>
      </c>
      <c r="I558" s="96"/>
      <c r="J558" s="96"/>
    </row>
    <row r="559" spans="1:10">
      <c r="A559" s="171">
        <f t="shared" si="64"/>
        <v>111</v>
      </c>
      <c r="B559" s="185" t="s">
        <v>314</v>
      </c>
      <c r="C559" s="182">
        <v>2</v>
      </c>
      <c r="D559" s="182" t="s">
        <v>64</v>
      </c>
      <c r="E559" s="182" t="s">
        <v>217</v>
      </c>
      <c r="F559" s="183">
        <v>0</v>
      </c>
      <c r="G559" s="183">
        <f t="shared" si="62"/>
        <v>0</v>
      </c>
      <c r="H559" s="183">
        <f t="shared" si="63"/>
        <v>0</v>
      </c>
      <c r="I559" s="96"/>
      <c r="J559" s="96"/>
    </row>
    <row r="560" spans="1:10">
      <c r="A560" s="171">
        <f t="shared" si="64"/>
        <v>112</v>
      </c>
      <c r="B560" s="185" t="s">
        <v>315</v>
      </c>
      <c r="C560" s="182">
        <v>2</v>
      </c>
      <c r="D560" s="182" t="s">
        <v>64</v>
      </c>
      <c r="E560" s="182" t="s">
        <v>217</v>
      </c>
      <c r="F560" s="183">
        <v>0</v>
      </c>
      <c r="G560" s="183">
        <f t="shared" si="62"/>
        <v>0</v>
      </c>
      <c r="H560" s="183">
        <f t="shared" si="63"/>
        <v>0</v>
      </c>
      <c r="I560" s="96"/>
      <c r="J560" s="96"/>
    </row>
    <row r="561" spans="1:10" ht="171">
      <c r="A561" s="171">
        <f t="shared" si="64"/>
        <v>113</v>
      </c>
      <c r="B561" s="185" t="s">
        <v>316</v>
      </c>
      <c r="C561" s="182">
        <v>1</v>
      </c>
      <c r="D561" s="182" t="s">
        <v>64</v>
      </c>
      <c r="E561" s="182" t="s">
        <v>335</v>
      </c>
      <c r="F561" s="183">
        <v>0</v>
      </c>
      <c r="G561" s="183">
        <f t="shared" si="62"/>
        <v>0</v>
      </c>
      <c r="H561" s="183">
        <f t="shared" si="63"/>
        <v>0</v>
      </c>
      <c r="I561" s="96"/>
      <c r="J561" s="96"/>
    </row>
    <row r="562" spans="1:10" ht="114">
      <c r="A562" s="171">
        <f t="shared" si="64"/>
        <v>114</v>
      </c>
      <c r="B562" s="185" t="s">
        <v>318</v>
      </c>
      <c r="C562" s="182">
        <v>3</v>
      </c>
      <c r="D562" s="182" t="s">
        <v>204</v>
      </c>
      <c r="E562" s="184" t="s">
        <v>217</v>
      </c>
      <c r="F562" s="183">
        <v>0</v>
      </c>
      <c r="G562" s="183">
        <f t="shared" si="62"/>
        <v>0</v>
      </c>
      <c r="H562" s="183">
        <f t="shared" si="63"/>
        <v>0</v>
      </c>
      <c r="I562" s="96"/>
      <c r="J562" s="96"/>
    </row>
    <row r="563" spans="1:10" ht="114">
      <c r="A563" s="171">
        <f t="shared" si="64"/>
        <v>115</v>
      </c>
      <c r="B563" s="185" t="s">
        <v>319</v>
      </c>
      <c r="C563" s="182">
        <v>3</v>
      </c>
      <c r="D563" s="182" t="s">
        <v>204</v>
      </c>
      <c r="E563" s="184" t="s">
        <v>217</v>
      </c>
      <c r="F563" s="183">
        <v>0</v>
      </c>
      <c r="G563" s="183">
        <f t="shared" si="62"/>
        <v>0</v>
      </c>
      <c r="H563" s="183">
        <f t="shared" si="63"/>
        <v>0</v>
      </c>
      <c r="I563" s="96"/>
      <c r="J563" s="96"/>
    </row>
    <row r="564" spans="1:10" ht="85.5">
      <c r="A564" s="171">
        <f t="shared" si="64"/>
        <v>116</v>
      </c>
      <c r="B564" s="185" t="s">
        <v>320</v>
      </c>
      <c r="C564" s="182">
        <v>2</v>
      </c>
      <c r="D564" s="182" t="s">
        <v>204</v>
      </c>
      <c r="E564" s="184" t="s">
        <v>217</v>
      </c>
      <c r="F564" s="183">
        <v>0</v>
      </c>
      <c r="G564" s="183">
        <f t="shared" si="62"/>
        <v>0</v>
      </c>
      <c r="H564" s="183">
        <f t="shared" si="63"/>
        <v>0</v>
      </c>
      <c r="I564" s="96"/>
      <c r="J564" s="96"/>
    </row>
    <row r="565" spans="1:10" ht="85.5">
      <c r="A565" s="171">
        <f t="shared" si="64"/>
        <v>117</v>
      </c>
      <c r="B565" s="185" t="s">
        <v>321</v>
      </c>
      <c r="C565" s="182">
        <v>2</v>
      </c>
      <c r="D565" s="182" t="s">
        <v>204</v>
      </c>
      <c r="E565" s="184" t="s">
        <v>217</v>
      </c>
      <c r="F565" s="183">
        <v>0</v>
      </c>
      <c r="G565" s="183">
        <f t="shared" si="62"/>
        <v>0</v>
      </c>
      <c r="H565" s="183">
        <f t="shared" si="63"/>
        <v>0</v>
      </c>
      <c r="I565" s="96"/>
      <c r="J565" s="96"/>
    </row>
    <row r="566" spans="1:10" ht="85.5">
      <c r="A566" s="171">
        <f t="shared" si="64"/>
        <v>118</v>
      </c>
      <c r="B566" s="185" t="s">
        <v>322</v>
      </c>
      <c r="C566" s="182">
        <v>2</v>
      </c>
      <c r="D566" s="182" t="s">
        <v>204</v>
      </c>
      <c r="E566" s="184" t="s">
        <v>217</v>
      </c>
      <c r="F566" s="183">
        <v>0</v>
      </c>
      <c r="G566" s="183">
        <f t="shared" si="62"/>
        <v>0</v>
      </c>
      <c r="H566" s="183">
        <f t="shared" si="63"/>
        <v>0</v>
      </c>
      <c r="I566" s="96"/>
      <c r="J566" s="96"/>
    </row>
    <row r="567" spans="1:10" ht="85.5">
      <c r="A567" s="171">
        <f t="shared" si="64"/>
        <v>119</v>
      </c>
      <c r="B567" s="185" t="s">
        <v>402</v>
      </c>
      <c r="C567" s="182">
        <v>2</v>
      </c>
      <c r="D567" s="182" t="s">
        <v>204</v>
      </c>
      <c r="E567" s="184" t="s">
        <v>217</v>
      </c>
      <c r="F567" s="183">
        <v>0</v>
      </c>
      <c r="G567" s="183">
        <f t="shared" si="62"/>
        <v>0</v>
      </c>
      <c r="H567" s="183">
        <f t="shared" si="63"/>
        <v>0</v>
      </c>
      <c r="I567" s="96"/>
      <c r="J567" s="96"/>
    </row>
    <row r="568" spans="1:10">
      <c r="A568" s="171">
        <f t="shared" si="64"/>
        <v>120</v>
      </c>
      <c r="B568" s="185" t="s">
        <v>448</v>
      </c>
      <c r="C568" s="182">
        <v>2</v>
      </c>
      <c r="D568" s="182" t="s">
        <v>64</v>
      </c>
      <c r="E568" s="184" t="s">
        <v>217</v>
      </c>
      <c r="F568" s="183">
        <v>0</v>
      </c>
      <c r="G568" s="183">
        <f t="shared" si="62"/>
        <v>0</v>
      </c>
      <c r="H568" s="183">
        <f t="shared" si="63"/>
        <v>0</v>
      </c>
      <c r="I568" s="96"/>
      <c r="J568" s="96"/>
    </row>
    <row r="569" spans="1:10">
      <c r="A569" s="171">
        <f t="shared" si="64"/>
        <v>121</v>
      </c>
      <c r="B569" s="185" t="s">
        <v>449</v>
      </c>
      <c r="C569" s="182">
        <v>2</v>
      </c>
      <c r="D569" s="182" t="s">
        <v>37</v>
      </c>
      <c r="E569" s="184" t="s">
        <v>217</v>
      </c>
      <c r="F569" s="183">
        <v>0</v>
      </c>
      <c r="G569" s="183">
        <f t="shared" si="62"/>
        <v>0</v>
      </c>
      <c r="H569" s="183">
        <f t="shared" si="63"/>
        <v>0</v>
      </c>
      <c r="I569" s="96"/>
      <c r="J569" s="96"/>
    </row>
    <row r="570" spans="1:10">
      <c r="A570" s="303" t="s">
        <v>495</v>
      </c>
      <c r="B570" s="304"/>
      <c r="C570" s="304"/>
      <c r="D570" s="304"/>
      <c r="E570" s="304"/>
      <c r="F570" s="305"/>
      <c r="G570" s="65">
        <f>SUM(G449:G569)</f>
        <v>0</v>
      </c>
      <c r="H570" s="65">
        <f>SUM(H449:H569)</f>
        <v>0</v>
      </c>
      <c r="I570" s="96"/>
      <c r="J570" s="96"/>
    </row>
    <row r="571" spans="1:10">
      <c r="A571" s="96"/>
      <c r="B571" s="96"/>
      <c r="C571" s="96"/>
      <c r="D571" s="96"/>
      <c r="E571" s="96"/>
      <c r="F571" s="96"/>
      <c r="G571" s="96"/>
      <c r="H571" s="96"/>
      <c r="I571" s="96"/>
      <c r="J571" s="96"/>
    </row>
    <row r="572" spans="1:10">
      <c r="A572" s="96"/>
      <c r="B572" s="96"/>
      <c r="C572" s="96"/>
      <c r="D572" s="96"/>
      <c r="E572" s="96"/>
      <c r="F572" s="96"/>
      <c r="G572" s="96"/>
      <c r="H572" s="96"/>
      <c r="I572" s="96"/>
      <c r="J572" s="96"/>
    </row>
    <row r="573" spans="1:10">
      <c r="A573" s="309" t="s">
        <v>510</v>
      </c>
      <c r="B573" s="309"/>
      <c r="C573" s="309"/>
      <c r="D573" s="309"/>
      <c r="E573" s="309"/>
      <c r="F573" s="309"/>
      <c r="G573" s="309"/>
      <c r="H573" s="309"/>
      <c r="I573" s="309"/>
      <c r="J573" s="96"/>
    </row>
    <row r="574" spans="1:10">
      <c r="A574" s="302" t="s">
        <v>511</v>
      </c>
      <c r="B574" s="302"/>
      <c r="C574" s="302"/>
      <c r="D574" s="302"/>
      <c r="E574" s="302"/>
      <c r="F574" s="302"/>
      <c r="G574" s="302"/>
      <c r="H574" s="302"/>
      <c r="I574" s="302"/>
      <c r="J574" s="96"/>
    </row>
    <row r="575" spans="1:10">
      <c r="A575" s="80" t="s">
        <v>2</v>
      </c>
      <c r="B575" s="41" t="s">
        <v>192</v>
      </c>
      <c r="C575" s="225" t="s">
        <v>546</v>
      </c>
      <c r="D575" s="41" t="s">
        <v>1</v>
      </c>
      <c r="E575" s="300" t="s">
        <v>63</v>
      </c>
      <c r="F575" s="300"/>
      <c r="G575" s="41" t="s">
        <v>8</v>
      </c>
      <c r="H575" s="41" t="s">
        <v>18</v>
      </c>
      <c r="I575" s="74" t="s">
        <v>62</v>
      </c>
      <c r="J575" s="96"/>
    </row>
    <row r="576" spans="1:10">
      <c r="A576" s="227"/>
      <c r="B576" s="169" t="s">
        <v>121</v>
      </c>
      <c r="C576" s="81">
        <v>12</v>
      </c>
      <c r="D576" s="81" t="s">
        <v>122</v>
      </c>
      <c r="E576" s="275" t="s">
        <v>123</v>
      </c>
      <c r="F576" s="276"/>
      <c r="G576" s="59">
        <v>0</v>
      </c>
      <c r="H576" s="60">
        <f>I576/2</f>
        <v>0</v>
      </c>
      <c r="I576" s="60">
        <f>C576*G576</f>
        <v>0</v>
      </c>
      <c r="J576" s="96"/>
    </row>
    <row r="577" spans="1:10" ht="85.5">
      <c r="A577" s="53">
        <v>1</v>
      </c>
      <c r="B577" s="169" t="s">
        <v>124</v>
      </c>
      <c r="C577" s="81">
        <v>12</v>
      </c>
      <c r="D577" s="81" t="s">
        <v>125</v>
      </c>
      <c r="E577" s="275" t="s">
        <v>126</v>
      </c>
      <c r="F577" s="276"/>
      <c r="G577" s="59">
        <v>0</v>
      </c>
      <c r="H577" s="60">
        <f>I577/2</f>
        <v>0</v>
      </c>
      <c r="I577" s="60">
        <f>C577*G577</f>
        <v>0</v>
      </c>
      <c r="J577" s="96"/>
    </row>
    <row r="578" spans="1:10" ht="148.5" customHeight="1">
      <c r="A578" s="53">
        <f>A577+1</f>
        <v>2</v>
      </c>
      <c r="B578" s="169" t="s">
        <v>118</v>
      </c>
      <c r="C578" s="81">
        <v>24</v>
      </c>
      <c r="D578" s="81" t="s">
        <v>119</v>
      </c>
      <c r="E578" s="275" t="s">
        <v>120</v>
      </c>
      <c r="F578" s="276"/>
      <c r="G578" s="59">
        <v>0</v>
      </c>
      <c r="H578" s="60">
        <f>I578/2</f>
        <v>0</v>
      </c>
      <c r="I578" s="60">
        <f>C578*G578</f>
        <v>0</v>
      </c>
      <c r="J578" s="236"/>
    </row>
    <row r="579" spans="1:10" ht="42.75" customHeight="1">
      <c r="A579" s="53">
        <f t="shared" ref="A579:A612" si="65">A578+1</f>
        <v>3</v>
      </c>
      <c r="B579" s="169" t="s">
        <v>127</v>
      </c>
      <c r="C579" s="81">
        <v>48</v>
      </c>
      <c r="D579" s="81" t="s">
        <v>128</v>
      </c>
      <c r="E579" s="275" t="s">
        <v>129</v>
      </c>
      <c r="F579" s="276"/>
      <c r="G579" s="59">
        <v>0</v>
      </c>
      <c r="H579" s="60">
        <f t="shared" ref="H579:H612" si="66">I579/2</f>
        <v>0</v>
      </c>
      <c r="I579" s="60">
        <f t="shared" ref="I579:I612" si="67">C579*G579</f>
        <v>0</v>
      </c>
      <c r="J579" s="236"/>
    </row>
    <row r="580" spans="1:10" ht="42.75" customHeight="1">
      <c r="A580" s="53">
        <f t="shared" si="65"/>
        <v>4</v>
      </c>
      <c r="B580" s="169" t="s">
        <v>130</v>
      </c>
      <c r="C580" s="81">
        <v>12</v>
      </c>
      <c r="D580" s="81" t="s">
        <v>119</v>
      </c>
      <c r="E580" s="275" t="s">
        <v>131</v>
      </c>
      <c r="F580" s="276"/>
      <c r="G580" s="59">
        <v>0</v>
      </c>
      <c r="H580" s="60">
        <f t="shared" si="66"/>
        <v>0</v>
      </c>
      <c r="I580" s="60">
        <f t="shared" si="67"/>
        <v>0</v>
      </c>
      <c r="J580" s="236"/>
    </row>
    <row r="581" spans="1:10" ht="28.5" customHeight="1">
      <c r="A581" s="53">
        <f t="shared" si="65"/>
        <v>5</v>
      </c>
      <c r="B581" s="169" t="s">
        <v>132</v>
      </c>
      <c r="C581" s="81">
        <v>2</v>
      </c>
      <c r="D581" s="81" t="s">
        <v>122</v>
      </c>
      <c r="E581" s="275" t="s">
        <v>133</v>
      </c>
      <c r="F581" s="276"/>
      <c r="G581" s="59">
        <v>0</v>
      </c>
      <c r="H581" s="60">
        <f t="shared" si="66"/>
        <v>0</v>
      </c>
      <c r="I581" s="60">
        <f t="shared" si="67"/>
        <v>0</v>
      </c>
      <c r="J581" s="236"/>
    </row>
    <row r="582" spans="1:10" ht="47.25" customHeight="1">
      <c r="A582" s="53">
        <f t="shared" si="65"/>
        <v>6</v>
      </c>
      <c r="B582" s="169" t="s">
        <v>134</v>
      </c>
      <c r="C582" s="81">
        <v>12</v>
      </c>
      <c r="D582" s="81" t="s">
        <v>64</v>
      </c>
      <c r="E582" s="275" t="s">
        <v>135</v>
      </c>
      <c r="F582" s="276"/>
      <c r="G582" s="59">
        <v>0</v>
      </c>
      <c r="H582" s="60">
        <f t="shared" si="66"/>
        <v>0</v>
      </c>
      <c r="I582" s="60">
        <f t="shared" si="67"/>
        <v>0</v>
      </c>
      <c r="J582" s="236"/>
    </row>
    <row r="583" spans="1:10" ht="154.5" customHeight="1">
      <c r="A583" s="53">
        <f t="shared" si="65"/>
        <v>7</v>
      </c>
      <c r="B583" s="169" t="s">
        <v>136</v>
      </c>
      <c r="C583" s="81">
        <v>8</v>
      </c>
      <c r="D583" s="81" t="s">
        <v>137</v>
      </c>
      <c r="E583" s="275" t="s">
        <v>138</v>
      </c>
      <c r="F583" s="276"/>
      <c r="G583" s="59">
        <v>0</v>
      </c>
      <c r="H583" s="60">
        <f t="shared" si="66"/>
        <v>0</v>
      </c>
      <c r="I583" s="60">
        <f t="shared" si="67"/>
        <v>0</v>
      </c>
      <c r="J583" s="236"/>
    </row>
    <row r="584" spans="1:10" ht="114">
      <c r="A584" s="53">
        <f t="shared" si="65"/>
        <v>8</v>
      </c>
      <c r="B584" s="169" t="s">
        <v>139</v>
      </c>
      <c r="C584" s="81">
        <v>1</v>
      </c>
      <c r="D584" s="81" t="s">
        <v>137</v>
      </c>
      <c r="E584" s="275" t="s">
        <v>140</v>
      </c>
      <c r="F584" s="276"/>
      <c r="G584" s="59">
        <v>0</v>
      </c>
      <c r="H584" s="60">
        <f t="shared" si="66"/>
        <v>0</v>
      </c>
      <c r="I584" s="60">
        <f t="shared" si="67"/>
        <v>0</v>
      </c>
      <c r="J584" s="236"/>
    </row>
    <row r="585" spans="1:10" ht="30" customHeight="1">
      <c r="A585" s="53">
        <f t="shared" si="65"/>
        <v>9</v>
      </c>
      <c r="B585" s="169" t="s">
        <v>141</v>
      </c>
      <c r="C585" s="81">
        <v>192</v>
      </c>
      <c r="D585" s="81" t="s">
        <v>64</v>
      </c>
      <c r="E585" s="275" t="s">
        <v>142</v>
      </c>
      <c r="F585" s="276"/>
      <c r="G585" s="59">
        <v>0</v>
      </c>
      <c r="H585" s="60">
        <f t="shared" si="66"/>
        <v>0</v>
      </c>
      <c r="I585" s="60">
        <f t="shared" si="67"/>
        <v>0</v>
      </c>
      <c r="J585" s="236"/>
    </row>
    <row r="586" spans="1:10" ht="57">
      <c r="A586" s="53">
        <f t="shared" si="65"/>
        <v>10</v>
      </c>
      <c r="B586" s="169" t="s">
        <v>143</v>
      </c>
      <c r="C586" s="81">
        <v>12</v>
      </c>
      <c r="D586" s="81" t="s">
        <v>64</v>
      </c>
      <c r="E586" s="275" t="s">
        <v>144</v>
      </c>
      <c r="F586" s="276"/>
      <c r="G586" s="59">
        <v>0</v>
      </c>
      <c r="H586" s="60">
        <f t="shared" si="66"/>
        <v>0</v>
      </c>
      <c r="I586" s="60">
        <f t="shared" si="67"/>
        <v>0</v>
      </c>
      <c r="J586" s="236"/>
    </row>
    <row r="587" spans="1:10" ht="28.5" customHeight="1">
      <c r="A587" s="53">
        <f t="shared" si="65"/>
        <v>11</v>
      </c>
      <c r="B587" s="169" t="s">
        <v>145</v>
      </c>
      <c r="C587" s="81">
        <v>192</v>
      </c>
      <c r="D587" s="81" t="s">
        <v>64</v>
      </c>
      <c r="E587" s="275" t="s">
        <v>142</v>
      </c>
      <c r="F587" s="276"/>
      <c r="G587" s="59">
        <v>0</v>
      </c>
      <c r="H587" s="60">
        <f t="shared" si="66"/>
        <v>0</v>
      </c>
      <c r="I587" s="60">
        <f t="shared" si="67"/>
        <v>0</v>
      </c>
      <c r="J587" s="236"/>
    </row>
    <row r="588" spans="1:10" ht="42.75" customHeight="1">
      <c r="A588" s="53">
        <f t="shared" si="65"/>
        <v>12</v>
      </c>
      <c r="B588" s="169" t="s">
        <v>146</v>
      </c>
      <c r="C588" s="81">
        <v>36</v>
      </c>
      <c r="D588" s="81" t="s">
        <v>137</v>
      </c>
      <c r="E588" s="275" t="s">
        <v>147</v>
      </c>
      <c r="F588" s="276"/>
      <c r="G588" s="59">
        <v>0</v>
      </c>
      <c r="H588" s="60">
        <f t="shared" si="66"/>
        <v>0</v>
      </c>
      <c r="I588" s="60">
        <f t="shared" si="67"/>
        <v>0</v>
      </c>
      <c r="J588" s="236"/>
    </row>
    <row r="589" spans="1:10" ht="30" customHeight="1">
      <c r="A589" s="53">
        <f t="shared" si="65"/>
        <v>13</v>
      </c>
      <c r="B589" s="169" t="s">
        <v>148</v>
      </c>
      <c r="C589" s="81">
        <v>12</v>
      </c>
      <c r="D589" s="81" t="s">
        <v>64</v>
      </c>
      <c r="E589" s="275" t="s">
        <v>149</v>
      </c>
      <c r="F589" s="276"/>
      <c r="G589" s="59">
        <v>0</v>
      </c>
      <c r="H589" s="60">
        <f t="shared" si="66"/>
        <v>0</v>
      </c>
      <c r="I589" s="60">
        <f t="shared" si="67"/>
        <v>0</v>
      </c>
      <c r="J589" s="236"/>
    </row>
    <row r="590" spans="1:10" ht="30" customHeight="1">
      <c r="A590" s="53">
        <f t="shared" si="65"/>
        <v>14</v>
      </c>
      <c r="B590" s="169" t="s">
        <v>150</v>
      </c>
      <c r="C590" s="81">
        <v>12</v>
      </c>
      <c r="D590" s="81" t="s">
        <v>64</v>
      </c>
      <c r="E590" s="275" t="s">
        <v>151</v>
      </c>
      <c r="F590" s="276"/>
      <c r="G590" s="59">
        <v>0</v>
      </c>
      <c r="H590" s="60">
        <f t="shared" si="66"/>
        <v>0</v>
      </c>
      <c r="I590" s="60">
        <f t="shared" si="67"/>
        <v>0</v>
      </c>
      <c r="J590" s="236"/>
    </row>
    <row r="591" spans="1:10" ht="30" customHeight="1">
      <c r="A591" s="53">
        <f t="shared" si="65"/>
        <v>15</v>
      </c>
      <c r="B591" s="169" t="s">
        <v>152</v>
      </c>
      <c r="C591" s="81">
        <v>24</v>
      </c>
      <c r="D591" s="81" t="s">
        <v>64</v>
      </c>
      <c r="E591" s="275" t="s">
        <v>153</v>
      </c>
      <c r="F591" s="276"/>
      <c r="G591" s="59">
        <v>0</v>
      </c>
      <c r="H591" s="60">
        <f t="shared" si="66"/>
        <v>0</v>
      </c>
      <c r="I591" s="60">
        <f t="shared" si="67"/>
        <v>0</v>
      </c>
      <c r="J591" s="236"/>
    </row>
    <row r="592" spans="1:10" ht="30" customHeight="1">
      <c r="A592" s="53">
        <f t="shared" si="65"/>
        <v>16</v>
      </c>
      <c r="B592" s="169" t="s">
        <v>154</v>
      </c>
      <c r="C592" s="81">
        <v>12</v>
      </c>
      <c r="D592" s="81" t="s">
        <v>64</v>
      </c>
      <c r="E592" s="275" t="s">
        <v>151</v>
      </c>
      <c r="F592" s="276"/>
      <c r="G592" s="59">
        <v>0</v>
      </c>
      <c r="H592" s="60">
        <f t="shared" si="66"/>
        <v>0</v>
      </c>
      <c r="I592" s="60">
        <f t="shared" si="67"/>
        <v>0</v>
      </c>
      <c r="J592" s="236"/>
    </row>
    <row r="593" spans="1:10" ht="30" customHeight="1">
      <c r="A593" s="53">
        <f t="shared" si="65"/>
        <v>17</v>
      </c>
      <c r="B593" s="169" t="s">
        <v>155</v>
      </c>
      <c r="C593" s="81">
        <v>192</v>
      </c>
      <c r="D593" s="81" t="s">
        <v>64</v>
      </c>
      <c r="E593" s="275" t="s">
        <v>142</v>
      </c>
      <c r="F593" s="276"/>
      <c r="G593" s="59">
        <v>0</v>
      </c>
      <c r="H593" s="60">
        <f t="shared" si="66"/>
        <v>0</v>
      </c>
      <c r="I593" s="60">
        <f t="shared" si="67"/>
        <v>0</v>
      </c>
      <c r="J593" s="236"/>
    </row>
    <row r="594" spans="1:10" ht="42.75" customHeight="1">
      <c r="A594" s="53">
        <f t="shared" si="65"/>
        <v>18</v>
      </c>
      <c r="B594" s="169" t="s">
        <v>156</v>
      </c>
      <c r="C594" s="81">
        <v>12</v>
      </c>
      <c r="D594" s="81" t="s">
        <v>137</v>
      </c>
      <c r="E594" s="275" t="s">
        <v>135</v>
      </c>
      <c r="F594" s="276"/>
      <c r="G594" s="59">
        <v>0</v>
      </c>
      <c r="H594" s="60">
        <f t="shared" si="66"/>
        <v>0</v>
      </c>
      <c r="I594" s="60">
        <f t="shared" si="67"/>
        <v>0</v>
      </c>
      <c r="J594" s="236"/>
    </row>
    <row r="595" spans="1:10" ht="57" customHeight="1">
      <c r="A595" s="53">
        <f t="shared" si="65"/>
        <v>19</v>
      </c>
      <c r="B595" s="169" t="s">
        <v>157</v>
      </c>
      <c r="C595" s="81">
        <v>8</v>
      </c>
      <c r="D595" s="81" t="s">
        <v>158</v>
      </c>
      <c r="E595" s="275" t="s">
        <v>159</v>
      </c>
      <c r="F595" s="276"/>
      <c r="G595" s="59">
        <v>0</v>
      </c>
      <c r="H595" s="60">
        <f t="shared" si="66"/>
        <v>0</v>
      </c>
      <c r="I595" s="60">
        <f t="shared" si="67"/>
        <v>0</v>
      </c>
      <c r="J595" s="236"/>
    </row>
    <row r="596" spans="1:10" ht="30" customHeight="1">
      <c r="A596" s="53">
        <f t="shared" si="65"/>
        <v>20</v>
      </c>
      <c r="B596" s="169" t="s">
        <v>160</v>
      </c>
      <c r="C596" s="81">
        <v>72</v>
      </c>
      <c r="D596" s="81" t="s">
        <v>64</v>
      </c>
      <c r="E596" s="275" t="s">
        <v>161</v>
      </c>
      <c r="F596" s="276"/>
      <c r="G596" s="59">
        <v>0</v>
      </c>
      <c r="H596" s="60">
        <f t="shared" si="66"/>
        <v>0</v>
      </c>
      <c r="I596" s="60">
        <f t="shared" si="67"/>
        <v>0</v>
      </c>
      <c r="J596" s="236"/>
    </row>
    <row r="597" spans="1:10" ht="30" customHeight="1">
      <c r="A597" s="53">
        <f t="shared" si="65"/>
        <v>21</v>
      </c>
      <c r="B597" s="169" t="s">
        <v>162</v>
      </c>
      <c r="C597" s="81">
        <v>96</v>
      </c>
      <c r="D597" s="81" t="s">
        <v>64</v>
      </c>
      <c r="E597" s="275" t="s">
        <v>163</v>
      </c>
      <c r="F597" s="276"/>
      <c r="G597" s="59">
        <v>0</v>
      </c>
      <c r="H597" s="60">
        <f t="shared" si="66"/>
        <v>0</v>
      </c>
      <c r="I597" s="60">
        <f t="shared" si="67"/>
        <v>0</v>
      </c>
      <c r="J597" s="236"/>
    </row>
    <row r="598" spans="1:10" ht="30" customHeight="1">
      <c r="A598" s="53">
        <f t="shared" si="65"/>
        <v>22</v>
      </c>
      <c r="B598" s="169" t="s">
        <v>164</v>
      </c>
      <c r="C598" s="81">
        <v>2</v>
      </c>
      <c r="D598" s="81" t="s">
        <v>64</v>
      </c>
      <c r="E598" s="275" t="s">
        <v>165</v>
      </c>
      <c r="F598" s="276"/>
      <c r="G598" s="59">
        <v>0</v>
      </c>
      <c r="H598" s="60">
        <f t="shared" si="66"/>
        <v>0</v>
      </c>
      <c r="I598" s="60">
        <f t="shared" si="67"/>
        <v>0</v>
      </c>
      <c r="J598" s="236"/>
    </row>
    <row r="599" spans="1:10" ht="30" customHeight="1">
      <c r="A599" s="53">
        <f t="shared" si="65"/>
        <v>23</v>
      </c>
      <c r="B599" s="169" t="s">
        <v>166</v>
      </c>
      <c r="C599" s="81">
        <v>8</v>
      </c>
      <c r="D599" s="81" t="s">
        <v>167</v>
      </c>
      <c r="E599" s="275" t="s">
        <v>138</v>
      </c>
      <c r="F599" s="276"/>
      <c r="G599" s="59">
        <v>0</v>
      </c>
      <c r="H599" s="60">
        <f t="shared" si="66"/>
        <v>0</v>
      </c>
      <c r="I599" s="60">
        <f t="shared" si="67"/>
        <v>0</v>
      </c>
      <c r="J599" s="236"/>
    </row>
    <row r="600" spans="1:10" ht="57" customHeight="1">
      <c r="A600" s="53">
        <f t="shared" si="65"/>
        <v>24</v>
      </c>
      <c r="B600" s="169" t="s">
        <v>168</v>
      </c>
      <c r="C600" s="81">
        <v>24</v>
      </c>
      <c r="D600" s="81" t="s">
        <v>64</v>
      </c>
      <c r="E600" s="275" t="s">
        <v>169</v>
      </c>
      <c r="F600" s="276"/>
      <c r="G600" s="59">
        <v>0</v>
      </c>
      <c r="H600" s="60">
        <f t="shared" si="66"/>
        <v>0</v>
      </c>
      <c r="I600" s="60">
        <f t="shared" si="67"/>
        <v>0</v>
      </c>
      <c r="J600" s="236"/>
    </row>
    <row r="601" spans="1:10" ht="28.5" customHeight="1">
      <c r="A601" s="53">
        <f t="shared" si="65"/>
        <v>25</v>
      </c>
      <c r="B601" s="169" t="s">
        <v>170</v>
      </c>
      <c r="C601" s="81">
        <v>24</v>
      </c>
      <c r="D601" s="81" t="s">
        <v>64</v>
      </c>
      <c r="E601" s="275" t="s">
        <v>169</v>
      </c>
      <c r="F601" s="276"/>
      <c r="G601" s="59">
        <v>0</v>
      </c>
      <c r="H601" s="60">
        <f t="shared" si="66"/>
        <v>0</v>
      </c>
      <c r="I601" s="60">
        <f t="shared" si="67"/>
        <v>0</v>
      </c>
      <c r="J601" s="236"/>
    </row>
    <row r="602" spans="1:10" ht="85.5">
      <c r="A602" s="53">
        <f t="shared" si="65"/>
        <v>26</v>
      </c>
      <c r="B602" s="169" t="s">
        <v>171</v>
      </c>
      <c r="C602" s="81">
        <v>32</v>
      </c>
      <c r="D602" s="81" t="s">
        <v>64</v>
      </c>
      <c r="E602" s="275" t="s">
        <v>172</v>
      </c>
      <c r="F602" s="276"/>
      <c r="G602" s="59">
        <v>0</v>
      </c>
      <c r="H602" s="60">
        <f t="shared" si="66"/>
        <v>0</v>
      </c>
      <c r="I602" s="60">
        <f t="shared" si="67"/>
        <v>0</v>
      </c>
      <c r="J602" s="236"/>
    </row>
    <row r="603" spans="1:10" ht="57" customHeight="1">
      <c r="A603" s="53">
        <f t="shared" si="65"/>
        <v>27</v>
      </c>
      <c r="B603" s="169" t="s">
        <v>173</v>
      </c>
      <c r="C603" s="81">
        <v>32</v>
      </c>
      <c r="D603" s="81" t="s">
        <v>64</v>
      </c>
      <c r="E603" s="275" t="s">
        <v>172</v>
      </c>
      <c r="F603" s="276"/>
      <c r="G603" s="59">
        <v>0</v>
      </c>
      <c r="H603" s="60">
        <f t="shared" si="66"/>
        <v>0</v>
      </c>
      <c r="I603" s="60">
        <f t="shared" si="67"/>
        <v>0</v>
      </c>
      <c r="J603" s="236"/>
    </row>
    <row r="604" spans="1:10" ht="42.75" customHeight="1">
      <c r="A604" s="53">
        <f t="shared" si="65"/>
        <v>28</v>
      </c>
      <c r="B604" s="169" t="s">
        <v>174</v>
      </c>
      <c r="C604" s="81">
        <v>12</v>
      </c>
      <c r="D604" s="81" t="s">
        <v>64</v>
      </c>
      <c r="E604" s="275" t="s">
        <v>175</v>
      </c>
      <c r="F604" s="276"/>
      <c r="G604" s="59">
        <v>0</v>
      </c>
      <c r="H604" s="60">
        <f t="shared" si="66"/>
        <v>0</v>
      </c>
      <c r="I604" s="60">
        <f t="shared" si="67"/>
        <v>0</v>
      </c>
      <c r="J604" s="236"/>
    </row>
    <row r="605" spans="1:10" ht="63.75" customHeight="1">
      <c r="A605" s="53">
        <f t="shared" si="65"/>
        <v>29</v>
      </c>
      <c r="B605" s="169" t="s">
        <v>176</v>
      </c>
      <c r="C605" s="81">
        <v>270</v>
      </c>
      <c r="D605" s="81" t="s">
        <v>137</v>
      </c>
      <c r="E605" s="275" t="s">
        <v>177</v>
      </c>
      <c r="F605" s="276"/>
      <c r="G605" s="59">
        <v>0</v>
      </c>
      <c r="H605" s="60">
        <f t="shared" si="66"/>
        <v>0</v>
      </c>
      <c r="I605" s="60">
        <f t="shared" si="67"/>
        <v>0</v>
      </c>
      <c r="J605" s="236"/>
    </row>
    <row r="606" spans="1:10" ht="66" customHeight="1">
      <c r="A606" s="53">
        <f t="shared" si="65"/>
        <v>30</v>
      </c>
      <c r="B606" s="169" t="s">
        <v>178</v>
      </c>
      <c r="C606" s="81">
        <v>36</v>
      </c>
      <c r="D606" s="81" t="s">
        <v>64</v>
      </c>
      <c r="E606" s="275" t="s">
        <v>179</v>
      </c>
      <c r="F606" s="276"/>
      <c r="G606" s="59">
        <v>0</v>
      </c>
      <c r="H606" s="60">
        <f t="shared" si="66"/>
        <v>0</v>
      </c>
      <c r="I606" s="60">
        <f t="shared" si="67"/>
        <v>0</v>
      </c>
      <c r="J606" s="236"/>
    </row>
    <row r="607" spans="1:10" ht="44.25" customHeight="1">
      <c r="A607" s="53">
        <f t="shared" si="65"/>
        <v>31</v>
      </c>
      <c r="B607" s="169" t="s">
        <v>184</v>
      </c>
      <c r="C607" s="81">
        <v>8</v>
      </c>
      <c r="D607" s="81" t="s">
        <v>64</v>
      </c>
      <c r="E607" s="275" t="s">
        <v>180</v>
      </c>
      <c r="F607" s="276"/>
      <c r="G607" s="59">
        <v>0</v>
      </c>
      <c r="H607" s="60">
        <f t="shared" si="66"/>
        <v>0</v>
      </c>
      <c r="I607" s="60">
        <f t="shared" si="67"/>
        <v>0</v>
      </c>
      <c r="J607" s="236"/>
    </row>
    <row r="608" spans="1:10" ht="28.5" customHeight="1">
      <c r="A608" s="53">
        <f t="shared" si="65"/>
        <v>32</v>
      </c>
      <c r="B608" s="169" t="s">
        <v>185</v>
      </c>
      <c r="C608" s="81">
        <v>4</v>
      </c>
      <c r="D608" s="81" t="s">
        <v>122</v>
      </c>
      <c r="E608" s="275" t="s">
        <v>181</v>
      </c>
      <c r="F608" s="276"/>
      <c r="G608" s="59">
        <v>0</v>
      </c>
      <c r="H608" s="60">
        <f t="shared" si="66"/>
        <v>0</v>
      </c>
      <c r="I608" s="60">
        <f t="shared" si="67"/>
        <v>0</v>
      </c>
      <c r="J608" s="236"/>
    </row>
    <row r="609" spans="1:10" ht="57" customHeight="1">
      <c r="A609" s="53">
        <f t="shared" si="65"/>
        <v>33</v>
      </c>
      <c r="B609" s="169" t="s">
        <v>186</v>
      </c>
      <c r="C609" s="81">
        <v>24</v>
      </c>
      <c r="D609" s="81" t="s">
        <v>64</v>
      </c>
      <c r="E609" s="275" t="s">
        <v>153</v>
      </c>
      <c r="F609" s="276"/>
      <c r="G609" s="59">
        <v>0</v>
      </c>
      <c r="H609" s="60">
        <f t="shared" si="66"/>
        <v>0</v>
      </c>
      <c r="I609" s="60">
        <f t="shared" si="67"/>
        <v>0</v>
      </c>
      <c r="J609" s="236"/>
    </row>
    <row r="610" spans="1:10" ht="28.5" customHeight="1">
      <c r="A610" s="53">
        <f t="shared" si="65"/>
        <v>34</v>
      </c>
      <c r="B610" s="169" t="s">
        <v>187</v>
      </c>
      <c r="C610" s="81">
        <v>16</v>
      </c>
      <c r="D610" s="81" t="s">
        <v>64</v>
      </c>
      <c r="E610" s="275" t="s">
        <v>189</v>
      </c>
      <c r="F610" s="276"/>
      <c r="G610" s="59">
        <v>0</v>
      </c>
      <c r="H610" s="60">
        <f t="shared" si="66"/>
        <v>0</v>
      </c>
      <c r="I610" s="60">
        <f t="shared" si="67"/>
        <v>0</v>
      </c>
      <c r="J610" s="236"/>
    </row>
    <row r="611" spans="1:10" ht="28.5" customHeight="1">
      <c r="A611" s="53">
        <f t="shared" si="65"/>
        <v>35</v>
      </c>
      <c r="B611" s="169" t="s">
        <v>188</v>
      </c>
      <c r="C611" s="81">
        <v>120</v>
      </c>
      <c r="D611" s="81" t="s">
        <v>64</v>
      </c>
      <c r="E611" s="275" t="s">
        <v>190</v>
      </c>
      <c r="F611" s="276"/>
      <c r="G611" s="59">
        <v>0</v>
      </c>
      <c r="H611" s="60">
        <f t="shared" si="66"/>
        <v>0</v>
      </c>
      <c r="I611" s="60">
        <f t="shared" si="67"/>
        <v>0</v>
      </c>
      <c r="J611" s="236"/>
    </row>
    <row r="612" spans="1:10" ht="28.5" customHeight="1">
      <c r="A612" s="53">
        <f t="shared" si="65"/>
        <v>36</v>
      </c>
      <c r="B612" s="169" t="s">
        <v>182</v>
      </c>
      <c r="C612" s="81">
        <v>24</v>
      </c>
      <c r="D612" s="81" t="s">
        <v>119</v>
      </c>
      <c r="E612" s="275" t="s">
        <v>191</v>
      </c>
      <c r="F612" s="276"/>
      <c r="G612" s="59">
        <v>0</v>
      </c>
      <c r="H612" s="60">
        <f t="shared" si="66"/>
        <v>0</v>
      </c>
      <c r="I612" s="60">
        <f t="shared" si="67"/>
        <v>0</v>
      </c>
      <c r="J612" s="236"/>
    </row>
    <row r="613" spans="1:10">
      <c r="A613" s="266" t="s">
        <v>495</v>
      </c>
      <c r="B613" s="267"/>
      <c r="C613" s="267"/>
      <c r="D613" s="267"/>
      <c r="E613" s="267"/>
      <c r="F613" s="267"/>
      <c r="G613" s="268"/>
      <c r="H613" s="65">
        <f>SUM(H578:H612)</f>
        <v>0</v>
      </c>
      <c r="I613" s="65">
        <f>SUM(I578:I612)</f>
        <v>0</v>
      </c>
      <c r="J613" s="236"/>
    </row>
    <row r="614" spans="1:10">
      <c r="J614" s="236"/>
    </row>
    <row r="615" spans="1:10">
      <c r="J615" s="236"/>
    </row>
    <row r="616" spans="1:10">
      <c r="A616" s="309" t="s">
        <v>510</v>
      </c>
      <c r="B616" s="309"/>
      <c r="C616" s="309"/>
      <c r="D616" s="309"/>
      <c r="E616" s="309"/>
      <c r="F616" s="309"/>
      <c r="G616" s="309"/>
      <c r="H616" s="309"/>
      <c r="I616" s="309"/>
      <c r="J616" s="236"/>
    </row>
    <row r="617" spans="1:10">
      <c r="A617" s="302" t="s">
        <v>512</v>
      </c>
      <c r="B617" s="302"/>
      <c r="C617" s="302"/>
      <c r="D617" s="302"/>
      <c r="E617" s="302"/>
      <c r="F617" s="302"/>
      <c r="G617" s="302"/>
      <c r="H617" s="302"/>
      <c r="I617" s="302"/>
      <c r="J617" s="236"/>
    </row>
    <row r="618" spans="1:10">
      <c r="A618" s="80" t="s">
        <v>2</v>
      </c>
      <c r="B618" s="171" t="s">
        <v>192</v>
      </c>
      <c r="C618" s="225" t="s">
        <v>546</v>
      </c>
      <c r="D618" s="171" t="s">
        <v>1</v>
      </c>
      <c r="E618" s="300" t="s">
        <v>63</v>
      </c>
      <c r="F618" s="300"/>
      <c r="G618" s="171" t="s">
        <v>8</v>
      </c>
      <c r="H618" s="171" t="s">
        <v>18</v>
      </c>
      <c r="I618" s="74" t="s">
        <v>62</v>
      </c>
      <c r="J618" s="236"/>
    </row>
    <row r="619" spans="1:10">
      <c r="A619" s="186">
        <v>1</v>
      </c>
      <c r="B619" s="226" t="s">
        <v>121</v>
      </c>
      <c r="C619" s="81">
        <v>12</v>
      </c>
      <c r="D619" s="81" t="s">
        <v>122</v>
      </c>
      <c r="E619" s="258" t="s">
        <v>123</v>
      </c>
      <c r="F619" s="258"/>
      <c r="G619" s="188">
        <v>0</v>
      </c>
      <c r="H619" s="189">
        <f t="shared" ref="H619:H620" si="68">I619/2</f>
        <v>0</v>
      </c>
      <c r="I619" s="189">
        <f t="shared" ref="I619:I620" si="69">C619*G619</f>
        <v>0</v>
      </c>
      <c r="J619" s="236"/>
    </row>
    <row r="620" spans="1:10" ht="85.5">
      <c r="A620" s="186">
        <f>A619+1</f>
        <v>2</v>
      </c>
      <c r="B620" s="226" t="s">
        <v>124</v>
      </c>
      <c r="C620" s="81">
        <v>12</v>
      </c>
      <c r="D620" s="81" t="s">
        <v>125</v>
      </c>
      <c r="E620" s="258" t="s">
        <v>126</v>
      </c>
      <c r="F620" s="258"/>
      <c r="G620" s="188">
        <v>0</v>
      </c>
      <c r="H620" s="189">
        <f t="shared" si="68"/>
        <v>0</v>
      </c>
      <c r="I620" s="189">
        <f t="shared" si="69"/>
        <v>0</v>
      </c>
      <c r="J620" s="236"/>
    </row>
    <row r="621" spans="1:10" ht="142.5">
      <c r="A621" s="186">
        <f t="shared" ref="A621:A624" si="70">A620+1</f>
        <v>3</v>
      </c>
      <c r="B621" s="169" t="s">
        <v>118</v>
      </c>
      <c r="C621" s="81">
        <v>24</v>
      </c>
      <c r="D621" s="81" t="s">
        <v>119</v>
      </c>
      <c r="E621" s="258" t="s">
        <v>120</v>
      </c>
      <c r="F621" s="258"/>
      <c r="G621" s="188">
        <v>0</v>
      </c>
      <c r="H621" s="189">
        <f>I621/2</f>
        <v>0</v>
      </c>
      <c r="I621" s="189">
        <f>C621*G621</f>
        <v>0</v>
      </c>
      <c r="J621" s="237"/>
    </row>
    <row r="622" spans="1:10">
      <c r="A622" s="186">
        <f t="shared" si="70"/>
        <v>4</v>
      </c>
      <c r="B622" s="169" t="s">
        <v>121</v>
      </c>
      <c r="C622" s="81">
        <v>12</v>
      </c>
      <c r="D622" s="81" t="s">
        <v>122</v>
      </c>
      <c r="E622" s="258" t="s">
        <v>123</v>
      </c>
      <c r="F622" s="258"/>
      <c r="G622" s="188">
        <v>0</v>
      </c>
      <c r="H622" s="189">
        <f t="shared" ref="H622:H657" si="71">I622/2</f>
        <v>0</v>
      </c>
      <c r="I622" s="189">
        <f t="shared" ref="I622:I657" si="72">C622*G622</f>
        <v>0</v>
      </c>
      <c r="J622" s="237"/>
    </row>
    <row r="623" spans="1:10" ht="85.5">
      <c r="A623" s="186">
        <f t="shared" si="70"/>
        <v>5</v>
      </c>
      <c r="B623" s="169" t="s">
        <v>124</v>
      </c>
      <c r="C623" s="81">
        <v>12</v>
      </c>
      <c r="D623" s="81" t="s">
        <v>125</v>
      </c>
      <c r="E623" s="258" t="s">
        <v>126</v>
      </c>
      <c r="F623" s="258"/>
      <c r="G623" s="188">
        <v>0</v>
      </c>
      <c r="H623" s="189">
        <f t="shared" si="71"/>
        <v>0</v>
      </c>
      <c r="I623" s="189">
        <f t="shared" si="72"/>
        <v>0</v>
      </c>
      <c r="J623" s="237"/>
    </row>
    <row r="624" spans="1:10" ht="42.75">
      <c r="A624" s="186">
        <f t="shared" si="70"/>
        <v>6</v>
      </c>
      <c r="B624" s="169" t="s">
        <v>127</v>
      </c>
      <c r="C624" s="81">
        <v>48</v>
      </c>
      <c r="D624" s="81" t="s">
        <v>128</v>
      </c>
      <c r="E624" s="258" t="s">
        <v>129</v>
      </c>
      <c r="F624" s="258"/>
      <c r="G624" s="188">
        <v>0</v>
      </c>
      <c r="H624" s="189">
        <f t="shared" si="71"/>
        <v>0</v>
      </c>
      <c r="I624" s="189">
        <f t="shared" si="72"/>
        <v>0</v>
      </c>
      <c r="J624" s="237"/>
    </row>
    <row r="625" spans="1:10" ht="42.75">
      <c r="A625" s="186">
        <f t="shared" ref="A625:A657" si="73">A624+1</f>
        <v>7</v>
      </c>
      <c r="B625" s="169" t="s">
        <v>130</v>
      </c>
      <c r="C625" s="81">
        <v>12</v>
      </c>
      <c r="D625" s="81" t="s">
        <v>119</v>
      </c>
      <c r="E625" s="258" t="s">
        <v>131</v>
      </c>
      <c r="F625" s="258"/>
      <c r="G625" s="188">
        <v>0</v>
      </c>
      <c r="H625" s="189">
        <f t="shared" si="71"/>
        <v>0</v>
      </c>
      <c r="I625" s="189">
        <f t="shared" si="72"/>
        <v>0</v>
      </c>
      <c r="J625" s="237"/>
    </row>
    <row r="626" spans="1:10" ht="28.5">
      <c r="A626" s="186">
        <f t="shared" si="73"/>
        <v>8</v>
      </c>
      <c r="B626" s="169" t="s">
        <v>132</v>
      </c>
      <c r="C626" s="81">
        <v>2</v>
      </c>
      <c r="D626" s="81" t="s">
        <v>122</v>
      </c>
      <c r="E626" s="258" t="s">
        <v>133</v>
      </c>
      <c r="F626" s="258"/>
      <c r="G626" s="188">
        <v>0</v>
      </c>
      <c r="H626" s="189">
        <f t="shared" si="71"/>
        <v>0</v>
      </c>
      <c r="I626" s="189">
        <f t="shared" si="72"/>
        <v>0</v>
      </c>
      <c r="J626" s="237"/>
    </row>
    <row r="627" spans="1:10" ht="42.75">
      <c r="A627" s="186">
        <f t="shared" si="73"/>
        <v>9</v>
      </c>
      <c r="B627" s="169" t="s">
        <v>134</v>
      </c>
      <c r="C627" s="81">
        <v>12</v>
      </c>
      <c r="D627" s="81" t="s">
        <v>64</v>
      </c>
      <c r="E627" s="258" t="s">
        <v>135</v>
      </c>
      <c r="F627" s="258"/>
      <c r="G627" s="188">
        <v>0</v>
      </c>
      <c r="H627" s="189">
        <f t="shared" si="71"/>
        <v>0</v>
      </c>
      <c r="I627" s="189">
        <f t="shared" si="72"/>
        <v>0</v>
      </c>
      <c r="J627" s="237"/>
    </row>
    <row r="628" spans="1:10" ht="128.25">
      <c r="A628" s="186">
        <f t="shared" si="73"/>
        <v>10</v>
      </c>
      <c r="B628" s="169" t="s">
        <v>136</v>
      </c>
      <c r="C628" s="81">
        <v>8</v>
      </c>
      <c r="D628" s="81" t="s">
        <v>137</v>
      </c>
      <c r="E628" s="258" t="s">
        <v>138</v>
      </c>
      <c r="F628" s="258"/>
      <c r="G628" s="188">
        <v>0</v>
      </c>
      <c r="H628" s="189">
        <f t="shared" si="71"/>
        <v>0</v>
      </c>
      <c r="I628" s="189">
        <f t="shared" si="72"/>
        <v>0</v>
      </c>
      <c r="J628" s="237"/>
    </row>
    <row r="629" spans="1:10" ht="114">
      <c r="A629" s="186">
        <f t="shared" si="73"/>
        <v>11</v>
      </c>
      <c r="B629" s="169" t="s">
        <v>139</v>
      </c>
      <c r="C629" s="81">
        <v>1</v>
      </c>
      <c r="D629" s="81" t="s">
        <v>137</v>
      </c>
      <c r="E629" s="258" t="s">
        <v>140</v>
      </c>
      <c r="F629" s="258"/>
      <c r="G629" s="188">
        <v>0</v>
      </c>
      <c r="H629" s="189">
        <f t="shared" si="71"/>
        <v>0</v>
      </c>
      <c r="I629" s="189">
        <f t="shared" si="72"/>
        <v>0</v>
      </c>
      <c r="J629" s="237"/>
    </row>
    <row r="630" spans="1:10">
      <c r="A630" s="186">
        <f t="shared" si="73"/>
        <v>12</v>
      </c>
      <c r="B630" s="169" t="s">
        <v>141</v>
      </c>
      <c r="C630" s="81">
        <v>192</v>
      </c>
      <c r="D630" s="81" t="s">
        <v>64</v>
      </c>
      <c r="E630" s="258" t="s">
        <v>142</v>
      </c>
      <c r="F630" s="258"/>
      <c r="G630" s="188">
        <v>0</v>
      </c>
      <c r="H630" s="189">
        <f t="shared" si="71"/>
        <v>0</v>
      </c>
      <c r="I630" s="189">
        <f t="shared" si="72"/>
        <v>0</v>
      </c>
      <c r="J630" s="237"/>
    </row>
    <row r="631" spans="1:10" ht="57">
      <c r="A631" s="186">
        <f t="shared" si="73"/>
        <v>13</v>
      </c>
      <c r="B631" s="169" t="s">
        <v>143</v>
      </c>
      <c r="C631" s="81">
        <v>12</v>
      </c>
      <c r="D631" s="81" t="s">
        <v>64</v>
      </c>
      <c r="E631" s="258" t="s">
        <v>144</v>
      </c>
      <c r="F631" s="258"/>
      <c r="G631" s="188">
        <v>0</v>
      </c>
      <c r="H631" s="189">
        <f t="shared" si="71"/>
        <v>0</v>
      </c>
      <c r="I631" s="189">
        <f t="shared" si="72"/>
        <v>0</v>
      </c>
      <c r="J631" s="237"/>
    </row>
    <row r="632" spans="1:10" ht="28.5">
      <c r="A632" s="186">
        <f t="shared" si="73"/>
        <v>14</v>
      </c>
      <c r="B632" s="169" t="s">
        <v>145</v>
      </c>
      <c r="C632" s="81">
        <v>192</v>
      </c>
      <c r="D632" s="81" t="s">
        <v>64</v>
      </c>
      <c r="E632" s="258" t="s">
        <v>142</v>
      </c>
      <c r="F632" s="258"/>
      <c r="G632" s="188">
        <v>0</v>
      </c>
      <c r="H632" s="189">
        <f t="shared" si="71"/>
        <v>0</v>
      </c>
      <c r="I632" s="189">
        <f t="shared" si="72"/>
        <v>0</v>
      </c>
      <c r="J632" s="237"/>
    </row>
    <row r="633" spans="1:10" ht="42.75">
      <c r="A633" s="186">
        <f t="shared" si="73"/>
        <v>15</v>
      </c>
      <c r="B633" s="169" t="s">
        <v>146</v>
      </c>
      <c r="C633" s="81">
        <v>36</v>
      </c>
      <c r="D633" s="81" t="s">
        <v>137</v>
      </c>
      <c r="E633" s="258" t="s">
        <v>147</v>
      </c>
      <c r="F633" s="258"/>
      <c r="G633" s="188">
        <v>0</v>
      </c>
      <c r="H633" s="189">
        <f t="shared" si="71"/>
        <v>0</v>
      </c>
      <c r="I633" s="189">
        <f t="shared" si="72"/>
        <v>0</v>
      </c>
      <c r="J633" s="237"/>
    </row>
    <row r="634" spans="1:10" ht="36" customHeight="1">
      <c r="A634" s="186">
        <f t="shared" si="73"/>
        <v>16</v>
      </c>
      <c r="B634" s="169" t="s">
        <v>148</v>
      </c>
      <c r="C634" s="81">
        <v>12</v>
      </c>
      <c r="D634" s="81" t="s">
        <v>64</v>
      </c>
      <c r="E634" s="258" t="s">
        <v>149</v>
      </c>
      <c r="F634" s="258"/>
      <c r="G634" s="188">
        <v>0</v>
      </c>
      <c r="H634" s="189">
        <f t="shared" si="71"/>
        <v>0</v>
      </c>
      <c r="I634" s="189">
        <f t="shared" si="72"/>
        <v>0</v>
      </c>
      <c r="J634" s="237"/>
    </row>
    <row r="635" spans="1:10" ht="30.75" customHeight="1">
      <c r="A635" s="186">
        <f t="shared" si="73"/>
        <v>17</v>
      </c>
      <c r="B635" s="169" t="s">
        <v>150</v>
      </c>
      <c r="C635" s="81">
        <v>12</v>
      </c>
      <c r="D635" s="81" t="s">
        <v>64</v>
      </c>
      <c r="E635" s="258" t="s">
        <v>151</v>
      </c>
      <c r="F635" s="258"/>
      <c r="G635" s="188">
        <v>0</v>
      </c>
      <c r="H635" s="189">
        <f t="shared" si="71"/>
        <v>0</v>
      </c>
      <c r="I635" s="189">
        <f t="shared" si="72"/>
        <v>0</v>
      </c>
      <c r="J635" s="237"/>
    </row>
    <row r="636" spans="1:10" ht="31.5" customHeight="1">
      <c r="A636" s="186">
        <f t="shared" si="73"/>
        <v>18</v>
      </c>
      <c r="B636" s="169" t="s">
        <v>152</v>
      </c>
      <c r="C636" s="81">
        <v>24</v>
      </c>
      <c r="D636" s="81" t="s">
        <v>64</v>
      </c>
      <c r="E636" s="258" t="s">
        <v>153</v>
      </c>
      <c r="F636" s="258"/>
      <c r="G636" s="188">
        <v>0</v>
      </c>
      <c r="H636" s="189">
        <f t="shared" si="71"/>
        <v>0</v>
      </c>
      <c r="I636" s="189">
        <f t="shared" si="72"/>
        <v>0</v>
      </c>
      <c r="J636" s="237"/>
    </row>
    <row r="637" spans="1:10" ht="31.5" customHeight="1">
      <c r="A637" s="186">
        <f t="shared" si="73"/>
        <v>19</v>
      </c>
      <c r="B637" s="169" t="s">
        <v>154</v>
      </c>
      <c r="C637" s="81">
        <v>12</v>
      </c>
      <c r="D637" s="81" t="s">
        <v>64</v>
      </c>
      <c r="E637" s="258" t="s">
        <v>151</v>
      </c>
      <c r="F637" s="258"/>
      <c r="G637" s="188">
        <v>0</v>
      </c>
      <c r="H637" s="189">
        <f t="shared" si="71"/>
        <v>0</v>
      </c>
      <c r="I637" s="189">
        <f t="shared" si="72"/>
        <v>0</v>
      </c>
      <c r="J637" s="237"/>
    </row>
    <row r="638" spans="1:10" ht="35.25" customHeight="1">
      <c r="A638" s="186">
        <f t="shared" si="73"/>
        <v>20</v>
      </c>
      <c r="B638" s="169" t="s">
        <v>155</v>
      </c>
      <c r="C638" s="81">
        <v>192</v>
      </c>
      <c r="D638" s="81" t="s">
        <v>64</v>
      </c>
      <c r="E638" s="258" t="s">
        <v>142</v>
      </c>
      <c r="F638" s="258"/>
      <c r="G638" s="188">
        <v>0</v>
      </c>
      <c r="H638" s="189">
        <f t="shared" si="71"/>
        <v>0</v>
      </c>
      <c r="I638" s="189">
        <f t="shared" si="72"/>
        <v>0</v>
      </c>
      <c r="J638" s="237"/>
    </row>
    <row r="639" spans="1:10" ht="42.75">
      <c r="A639" s="186">
        <f t="shared" si="73"/>
        <v>21</v>
      </c>
      <c r="B639" s="169" t="s">
        <v>156</v>
      </c>
      <c r="C639" s="81">
        <v>12</v>
      </c>
      <c r="D639" s="81" t="s">
        <v>137</v>
      </c>
      <c r="E639" s="258" t="s">
        <v>135</v>
      </c>
      <c r="F639" s="258"/>
      <c r="G639" s="188">
        <v>0</v>
      </c>
      <c r="H639" s="189">
        <f t="shared" si="71"/>
        <v>0</v>
      </c>
      <c r="I639" s="189">
        <f t="shared" si="72"/>
        <v>0</v>
      </c>
      <c r="J639" s="237"/>
    </row>
    <row r="640" spans="1:10" ht="57">
      <c r="A640" s="186">
        <f t="shared" si="73"/>
        <v>22</v>
      </c>
      <c r="B640" s="169" t="s">
        <v>157</v>
      </c>
      <c r="C640" s="81">
        <v>8</v>
      </c>
      <c r="D640" s="81" t="s">
        <v>64</v>
      </c>
      <c r="E640" s="258" t="s">
        <v>159</v>
      </c>
      <c r="F640" s="258"/>
      <c r="G640" s="188">
        <v>0</v>
      </c>
      <c r="H640" s="189">
        <f t="shared" si="71"/>
        <v>0</v>
      </c>
      <c r="I640" s="189">
        <f t="shared" si="72"/>
        <v>0</v>
      </c>
      <c r="J640" s="237"/>
    </row>
    <row r="641" spans="1:10">
      <c r="A641" s="186">
        <f t="shared" si="73"/>
        <v>23</v>
      </c>
      <c r="B641" s="169" t="s">
        <v>160</v>
      </c>
      <c r="C641" s="81">
        <v>72</v>
      </c>
      <c r="D641" s="81" t="s">
        <v>64</v>
      </c>
      <c r="E641" s="258" t="s">
        <v>161</v>
      </c>
      <c r="F641" s="258"/>
      <c r="G641" s="188">
        <v>0</v>
      </c>
      <c r="H641" s="189">
        <f t="shared" si="71"/>
        <v>0</v>
      </c>
      <c r="I641" s="189">
        <f t="shared" si="72"/>
        <v>0</v>
      </c>
      <c r="J641" s="237"/>
    </row>
    <row r="642" spans="1:10" ht="28.5">
      <c r="A642" s="186">
        <f t="shared" si="73"/>
        <v>24</v>
      </c>
      <c r="B642" s="169" t="s">
        <v>162</v>
      </c>
      <c r="C642" s="81">
        <v>96</v>
      </c>
      <c r="D642" s="81" t="s">
        <v>64</v>
      </c>
      <c r="E642" s="258" t="s">
        <v>163</v>
      </c>
      <c r="F642" s="258"/>
      <c r="G642" s="188">
        <v>0</v>
      </c>
      <c r="H642" s="189">
        <f t="shared" si="71"/>
        <v>0</v>
      </c>
      <c r="I642" s="189">
        <f t="shared" si="72"/>
        <v>0</v>
      </c>
      <c r="J642" s="237"/>
    </row>
    <row r="643" spans="1:10" ht="35.25" customHeight="1">
      <c r="A643" s="186">
        <f t="shared" si="73"/>
        <v>25</v>
      </c>
      <c r="B643" s="169" t="s">
        <v>164</v>
      </c>
      <c r="C643" s="81">
        <v>2</v>
      </c>
      <c r="D643" s="81" t="s">
        <v>64</v>
      </c>
      <c r="E643" s="258" t="s">
        <v>165</v>
      </c>
      <c r="F643" s="258"/>
      <c r="G643" s="188">
        <v>0</v>
      </c>
      <c r="H643" s="189">
        <f t="shared" si="71"/>
        <v>0</v>
      </c>
      <c r="I643" s="189">
        <f t="shared" si="72"/>
        <v>0</v>
      </c>
      <c r="J643" s="237"/>
    </row>
    <row r="644" spans="1:10" ht="28.5">
      <c r="A644" s="186">
        <f t="shared" si="73"/>
        <v>26</v>
      </c>
      <c r="B644" s="169" t="s">
        <v>166</v>
      </c>
      <c r="C644" s="81">
        <v>8</v>
      </c>
      <c r="D644" s="81" t="s">
        <v>137</v>
      </c>
      <c r="E644" s="258" t="s">
        <v>138</v>
      </c>
      <c r="F644" s="258"/>
      <c r="G644" s="188">
        <v>0</v>
      </c>
      <c r="H644" s="189">
        <f t="shared" si="71"/>
        <v>0</v>
      </c>
      <c r="I644" s="189">
        <f t="shared" si="72"/>
        <v>0</v>
      </c>
      <c r="J644" s="237"/>
    </row>
    <row r="645" spans="1:10" ht="57">
      <c r="A645" s="186">
        <f t="shared" si="73"/>
        <v>27</v>
      </c>
      <c r="B645" s="169" t="s">
        <v>168</v>
      </c>
      <c r="C645" s="81">
        <v>24</v>
      </c>
      <c r="D645" s="81" t="s">
        <v>64</v>
      </c>
      <c r="E645" s="258" t="s">
        <v>169</v>
      </c>
      <c r="F645" s="258"/>
      <c r="G645" s="188">
        <v>0</v>
      </c>
      <c r="H645" s="189">
        <f t="shared" si="71"/>
        <v>0</v>
      </c>
      <c r="I645" s="189">
        <f t="shared" si="72"/>
        <v>0</v>
      </c>
      <c r="J645" s="237"/>
    </row>
    <row r="646" spans="1:10" ht="28.5">
      <c r="A646" s="186">
        <f t="shared" si="73"/>
        <v>28</v>
      </c>
      <c r="B646" s="169" t="s">
        <v>170</v>
      </c>
      <c r="C646" s="81">
        <v>24</v>
      </c>
      <c r="D646" s="81" t="s">
        <v>64</v>
      </c>
      <c r="E646" s="258" t="s">
        <v>169</v>
      </c>
      <c r="F646" s="258"/>
      <c r="G646" s="188">
        <v>0</v>
      </c>
      <c r="H646" s="189">
        <f t="shared" si="71"/>
        <v>0</v>
      </c>
      <c r="I646" s="189">
        <f t="shared" si="72"/>
        <v>0</v>
      </c>
      <c r="J646" s="237"/>
    </row>
    <row r="647" spans="1:10" ht="85.5">
      <c r="A647" s="186">
        <f t="shared" si="73"/>
        <v>29</v>
      </c>
      <c r="B647" s="169" t="s">
        <v>171</v>
      </c>
      <c r="C647" s="81">
        <v>32</v>
      </c>
      <c r="D647" s="81" t="s">
        <v>64</v>
      </c>
      <c r="E647" s="258" t="s">
        <v>172</v>
      </c>
      <c r="F647" s="258"/>
      <c r="G647" s="188">
        <v>0</v>
      </c>
      <c r="H647" s="189">
        <f t="shared" si="71"/>
        <v>0</v>
      </c>
      <c r="I647" s="189">
        <f t="shared" si="72"/>
        <v>0</v>
      </c>
      <c r="J647" s="237"/>
    </row>
    <row r="648" spans="1:10" ht="57">
      <c r="A648" s="186">
        <f t="shared" si="73"/>
        <v>30</v>
      </c>
      <c r="B648" s="169" t="s">
        <v>173</v>
      </c>
      <c r="C648" s="81">
        <v>32</v>
      </c>
      <c r="D648" s="81" t="s">
        <v>64</v>
      </c>
      <c r="E648" s="258" t="s">
        <v>172</v>
      </c>
      <c r="F648" s="258"/>
      <c r="G648" s="188">
        <v>0</v>
      </c>
      <c r="H648" s="189">
        <f t="shared" si="71"/>
        <v>0</v>
      </c>
      <c r="I648" s="189">
        <f t="shared" si="72"/>
        <v>0</v>
      </c>
      <c r="J648" s="237"/>
    </row>
    <row r="649" spans="1:10" ht="42.75">
      <c r="A649" s="186">
        <f t="shared" si="73"/>
        <v>31</v>
      </c>
      <c r="B649" s="169" t="s">
        <v>174</v>
      </c>
      <c r="C649" s="81">
        <v>12</v>
      </c>
      <c r="D649" s="81" t="s">
        <v>64</v>
      </c>
      <c r="E649" s="258" t="s">
        <v>175</v>
      </c>
      <c r="F649" s="258"/>
      <c r="G649" s="188">
        <v>0</v>
      </c>
      <c r="H649" s="189">
        <f t="shared" si="71"/>
        <v>0</v>
      </c>
      <c r="I649" s="189">
        <f t="shared" si="72"/>
        <v>0</v>
      </c>
      <c r="J649" s="237"/>
    </row>
    <row r="650" spans="1:10" ht="58.5" customHeight="1">
      <c r="A650" s="186">
        <f t="shared" si="73"/>
        <v>32</v>
      </c>
      <c r="B650" s="169" t="s">
        <v>176</v>
      </c>
      <c r="C650" s="81">
        <v>270</v>
      </c>
      <c r="D650" s="81" t="s">
        <v>137</v>
      </c>
      <c r="E650" s="258" t="s">
        <v>177</v>
      </c>
      <c r="F650" s="258"/>
      <c r="G650" s="188">
        <v>0</v>
      </c>
      <c r="H650" s="189">
        <f t="shared" si="71"/>
        <v>0</v>
      </c>
      <c r="I650" s="189">
        <f t="shared" si="72"/>
        <v>0</v>
      </c>
      <c r="J650" s="237"/>
    </row>
    <row r="651" spans="1:10" ht="57">
      <c r="A651" s="186">
        <f t="shared" si="73"/>
        <v>33</v>
      </c>
      <c r="B651" s="169" t="s">
        <v>178</v>
      </c>
      <c r="C651" s="81">
        <v>36</v>
      </c>
      <c r="D651" s="81" t="s">
        <v>64</v>
      </c>
      <c r="E651" s="258" t="s">
        <v>179</v>
      </c>
      <c r="F651" s="258"/>
      <c r="G651" s="188">
        <v>0</v>
      </c>
      <c r="H651" s="189">
        <f t="shared" si="71"/>
        <v>0</v>
      </c>
      <c r="I651" s="189">
        <f t="shared" si="72"/>
        <v>0</v>
      </c>
      <c r="J651" s="237"/>
    </row>
    <row r="652" spans="1:10" ht="28.5">
      <c r="A652" s="186">
        <f t="shared" si="73"/>
        <v>34</v>
      </c>
      <c r="B652" s="169" t="s">
        <v>184</v>
      </c>
      <c r="C652" s="81">
        <v>8</v>
      </c>
      <c r="D652" s="81" t="s">
        <v>64</v>
      </c>
      <c r="E652" s="258" t="s">
        <v>180</v>
      </c>
      <c r="F652" s="258"/>
      <c r="G652" s="188">
        <v>0</v>
      </c>
      <c r="H652" s="189">
        <f t="shared" si="71"/>
        <v>0</v>
      </c>
      <c r="I652" s="189">
        <f t="shared" si="72"/>
        <v>0</v>
      </c>
      <c r="J652" s="237"/>
    </row>
    <row r="653" spans="1:10" ht="28.5">
      <c r="A653" s="186">
        <f t="shared" si="73"/>
        <v>35</v>
      </c>
      <c r="B653" s="169" t="s">
        <v>185</v>
      </c>
      <c r="C653" s="81">
        <v>4</v>
      </c>
      <c r="D653" s="81" t="s">
        <v>122</v>
      </c>
      <c r="E653" s="258" t="s">
        <v>181</v>
      </c>
      <c r="F653" s="258"/>
      <c r="G653" s="188">
        <v>0</v>
      </c>
      <c r="H653" s="189">
        <f t="shared" si="71"/>
        <v>0</v>
      </c>
      <c r="I653" s="189">
        <f t="shared" si="72"/>
        <v>0</v>
      </c>
      <c r="J653" s="237"/>
    </row>
    <row r="654" spans="1:10" ht="57">
      <c r="A654" s="186">
        <f t="shared" si="73"/>
        <v>36</v>
      </c>
      <c r="B654" s="169" t="s">
        <v>186</v>
      </c>
      <c r="C654" s="81">
        <v>24</v>
      </c>
      <c r="D654" s="81" t="s">
        <v>64</v>
      </c>
      <c r="E654" s="258" t="s">
        <v>153</v>
      </c>
      <c r="F654" s="258"/>
      <c r="G654" s="188">
        <v>0</v>
      </c>
      <c r="H654" s="189">
        <f t="shared" si="71"/>
        <v>0</v>
      </c>
      <c r="I654" s="189">
        <f t="shared" si="72"/>
        <v>0</v>
      </c>
      <c r="J654" s="237"/>
    </row>
    <row r="655" spans="1:10" ht="28.5">
      <c r="A655" s="186">
        <f t="shared" si="73"/>
        <v>37</v>
      </c>
      <c r="B655" s="169" t="s">
        <v>187</v>
      </c>
      <c r="C655" s="81">
        <v>16</v>
      </c>
      <c r="D655" s="81" t="s">
        <v>64</v>
      </c>
      <c r="E655" s="258" t="s">
        <v>189</v>
      </c>
      <c r="F655" s="258"/>
      <c r="G655" s="188">
        <v>0</v>
      </c>
      <c r="H655" s="189">
        <f t="shared" si="71"/>
        <v>0</v>
      </c>
      <c r="I655" s="189">
        <f t="shared" si="72"/>
        <v>0</v>
      </c>
      <c r="J655" s="237"/>
    </row>
    <row r="656" spans="1:10" ht="28.5">
      <c r="A656" s="186">
        <f t="shared" si="73"/>
        <v>38</v>
      </c>
      <c r="B656" s="169" t="s">
        <v>188</v>
      </c>
      <c r="C656" s="81">
        <v>120</v>
      </c>
      <c r="D656" s="81" t="s">
        <v>64</v>
      </c>
      <c r="E656" s="258" t="s">
        <v>190</v>
      </c>
      <c r="F656" s="258"/>
      <c r="G656" s="188">
        <v>0</v>
      </c>
      <c r="H656" s="189">
        <f t="shared" si="71"/>
        <v>0</v>
      </c>
      <c r="I656" s="189">
        <f t="shared" si="72"/>
        <v>0</v>
      </c>
      <c r="J656" s="237"/>
    </row>
    <row r="657" spans="1:11" ht="28.5">
      <c r="A657" s="186">
        <f t="shared" si="73"/>
        <v>39</v>
      </c>
      <c r="B657" s="169" t="s">
        <v>182</v>
      </c>
      <c r="C657" s="81">
        <v>24</v>
      </c>
      <c r="D657" s="81" t="s">
        <v>119</v>
      </c>
      <c r="E657" s="258" t="s">
        <v>191</v>
      </c>
      <c r="F657" s="258"/>
      <c r="G657" s="188">
        <v>0</v>
      </c>
      <c r="H657" s="189">
        <f t="shared" si="71"/>
        <v>0</v>
      </c>
      <c r="I657" s="189">
        <f t="shared" si="72"/>
        <v>0</v>
      </c>
      <c r="J657" s="237"/>
    </row>
    <row r="658" spans="1:11">
      <c r="A658" s="290" t="s">
        <v>495</v>
      </c>
      <c r="B658" s="290"/>
      <c r="C658" s="290"/>
      <c r="D658" s="290"/>
      <c r="E658" s="290"/>
      <c r="F658" s="290"/>
      <c r="G658" s="290"/>
      <c r="H658" s="190">
        <f>SUM(H621:H657)</f>
        <v>0</v>
      </c>
      <c r="I658" s="190">
        <f>SUM(I621:I657)</f>
        <v>0</v>
      </c>
      <c r="J658" s="237"/>
    </row>
    <row r="661" spans="1:11">
      <c r="A661" s="306" t="s">
        <v>514</v>
      </c>
      <c r="B661" s="307"/>
      <c r="C661" s="307"/>
      <c r="D661" s="307"/>
      <c r="E661" s="307"/>
      <c r="F661" s="307"/>
      <c r="G661" s="308"/>
    </row>
    <row r="662" spans="1:11">
      <c r="A662" s="291" t="s">
        <v>515</v>
      </c>
      <c r="B662" s="292"/>
      <c r="C662" s="292"/>
      <c r="D662" s="292"/>
      <c r="E662" s="292"/>
      <c r="F662" s="292"/>
      <c r="G662" s="293"/>
    </row>
    <row r="663" spans="1:11">
      <c r="A663" s="80" t="s">
        <v>2</v>
      </c>
      <c r="B663" s="168" t="s">
        <v>192</v>
      </c>
      <c r="C663" s="225" t="s">
        <v>546</v>
      </c>
      <c r="D663" s="168" t="s">
        <v>1</v>
      </c>
      <c r="E663" s="168" t="s">
        <v>8</v>
      </c>
      <c r="F663" s="168" t="s">
        <v>18</v>
      </c>
      <c r="G663" s="74" t="s">
        <v>62</v>
      </c>
    </row>
    <row r="664" spans="1:11">
      <c r="A664" s="294" t="s">
        <v>346</v>
      </c>
      <c r="B664" s="295"/>
      <c r="C664" s="295"/>
      <c r="D664" s="295"/>
      <c r="E664" s="295"/>
      <c r="F664" s="295"/>
      <c r="G664" s="296"/>
    </row>
    <row r="665" spans="1:11" ht="180" customHeight="1">
      <c r="A665" s="101">
        <v>1</v>
      </c>
      <c r="B665" s="102" t="s">
        <v>347</v>
      </c>
      <c r="C665" s="103">
        <f>60*1.2</f>
        <v>72</v>
      </c>
      <c r="D665" s="55" t="s">
        <v>214</v>
      </c>
      <c r="E665" s="104">
        <v>0</v>
      </c>
      <c r="F665" s="104">
        <f>G665/2</f>
        <v>0</v>
      </c>
      <c r="G665" s="104">
        <f>C665*E665</f>
        <v>0</v>
      </c>
    </row>
    <row r="666" spans="1:11" ht="180" customHeight="1">
      <c r="A666" s="101">
        <f>A665+1</f>
        <v>2</v>
      </c>
      <c r="B666" s="102" t="s">
        <v>348</v>
      </c>
      <c r="C666" s="103">
        <f>60*1.2</f>
        <v>72</v>
      </c>
      <c r="D666" s="55" t="s">
        <v>214</v>
      </c>
      <c r="E666" s="104">
        <v>0</v>
      </c>
      <c r="F666" s="104">
        <f>G666/2</f>
        <v>0</v>
      </c>
      <c r="G666" s="104">
        <f>C666*E666</f>
        <v>0</v>
      </c>
    </row>
    <row r="667" spans="1:11">
      <c r="A667" s="266" t="s">
        <v>349</v>
      </c>
      <c r="B667" s="267"/>
      <c r="C667" s="267"/>
      <c r="D667" s="267"/>
      <c r="E667" s="267"/>
      <c r="F667" s="267"/>
      <c r="G667" s="268"/>
    </row>
    <row r="668" spans="1:11" ht="102" customHeight="1">
      <c r="A668" s="101">
        <f>A666+1</f>
        <v>3</v>
      </c>
      <c r="B668" s="105" t="s">
        <v>372</v>
      </c>
      <c r="C668" s="106">
        <f>(SUM(A26:A31)*5)*1.2</f>
        <v>162</v>
      </c>
      <c r="D668" s="55" t="s">
        <v>64</v>
      </c>
      <c r="E668" s="104">
        <v>0</v>
      </c>
      <c r="F668" s="104">
        <f t="shared" ref="F668:F692" si="74">G668/2</f>
        <v>0</v>
      </c>
      <c r="G668" s="104">
        <f>C668*E668</f>
        <v>0</v>
      </c>
    </row>
    <row r="669" spans="1:11" ht="108">
      <c r="A669" s="101">
        <f>A668+1</f>
        <v>4</v>
      </c>
      <c r="B669" s="105" t="s">
        <v>350</v>
      </c>
      <c r="C669" s="106">
        <f>((SUM(A32:A35)+A18)*5)*1.2</f>
        <v>54</v>
      </c>
      <c r="D669" s="55" t="s">
        <v>64</v>
      </c>
      <c r="E669" s="104">
        <v>0</v>
      </c>
      <c r="F669" s="104">
        <f t="shared" si="74"/>
        <v>0</v>
      </c>
      <c r="G669" s="104">
        <f>C669*E669</f>
        <v>0</v>
      </c>
    </row>
    <row r="670" spans="1:11" ht="72">
      <c r="A670" s="101">
        <v>5</v>
      </c>
      <c r="B670" s="105" t="s">
        <v>373</v>
      </c>
      <c r="C670" s="103">
        <f>(A124*5)*1.2</f>
        <v>72</v>
      </c>
      <c r="D670" s="55" t="s">
        <v>64</v>
      </c>
      <c r="E670" s="104">
        <v>0</v>
      </c>
      <c r="F670" s="104">
        <f t="shared" si="74"/>
        <v>0</v>
      </c>
      <c r="G670" s="104">
        <f>C670*E670</f>
        <v>0</v>
      </c>
      <c r="K670" s="240" t="s">
        <v>552</v>
      </c>
    </row>
    <row r="671" spans="1:11">
      <c r="A671" s="266" t="s">
        <v>351</v>
      </c>
      <c r="B671" s="267"/>
      <c r="C671" s="267"/>
      <c r="D671" s="267"/>
      <c r="E671" s="267"/>
      <c r="F671" s="267"/>
      <c r="G671" s="268"/>
      <c r="K671" s="241">
        <f>1795+60</f>
        <v>1855</v>
      </c>
    </row>
    <row r="672" spans="1:11" ht="108">
      <c r="A672" s="101">
        <v>6</v>
      </c>
      <c r="B672" s="105" t="s">
        <v>352</v>
      </c>
      <c r="C672" s="222">
        <f>($K$671/4)*1.2</f>
        <v>556.5</v>
      </c>
      <c r="D672" s="55" t="s">
        <v>64</v>
      </c>
      <c r="E672" s="104">
        <v>0</v>
      </c>
      <c r="F672" s="104">
        <f t="shared" si="74"/>
        <v>0</v>
      </c>
      <c r="G672" s="104">
        <f>C672*E672</f>
        <v>0</v>
      </c>
    </row>
    <row r="673" spans="1:11" ht="108">
      <c r="A673" s="101">
        <v>7</v>
      </c>
      <c r="B673" s="105" t="s">
        <v>353</v>
      </c>
      <c r="C673" s="222">
        <f>C672</f>
        <v>556.5</v>
      </c>
      <c r="D673" s="55" t="s">
        <v>64</v>
      </c>
      <c r="E673" s="104">
        <v>0</v>
      </c>
      <c r="F673" s="104">
        <f t="shared" si="74"/>
        <v>0</v>
      </c>
      <c r="G673" s="104">
        <f>C673*E673</f>
        <v>0</v>
      </c>
    </row>
    <row r="674" spans="1:11" ht="96" customHeight="1">
      <c r="A674" s="101">
        <v>8</v>
      </c>
      <c r="B674" s="105" t="s">
        <v>354</v>
      </c>
      <c r="C674" s="222">
        <f>C672</f>
        <v>556.5</v>
      </c>
      <c r="D674" s="55" t="s">
        <v>64</v>
      </c>
      <c r="E674" s="104">
        <v>0</v>
      </c>
      <c r="F674" s="104">
        <f t="shared" si="74"/>
        <v>0</v>
      </c>
      <c r="G674" s="104">
        <f>C674*E674</f>
        <v>0</v>
      </c>
    </row>
    <row r="675" spans="1:11" ht="96">
      <c r="A675" s="101">
        <v>9</v>
      </c>
      <c r="B675" s="105" t="s">
        <v>355</v>
      </c>
      <c r="C675" s="222">
        <f>C672</f>
        <v>556.5</v>
      </c>
      <c r="D675" s="55" t="s">
        <v>64</v>
      </c>
      <c r="E675" s="104">
        <v>0</v>
      </c>
      <c r="F675" s="104">
        <f t="shared" si="74"/>
        <v>0</v>
      </c>
      <c r="G675" s="104">
        <f>C675*E675</f>
        <v>0</v>
      </c>
    </row>
    <row r="676" spans="1:11" ht="96">
      <c r="A676" s="101">
        <v>10</v>
      </c>
      <c r="B676" s="105" t="s">
        <v>356</v>
      </c>
      <c r="C676" s="222">
        <f>SUM(C672:C675)</f>
        <v>2226</v>
      </c>
      <c r="D676" s="55" t="s">
        <v>64</v>
      </c>
      <c r="E676" s="104">
        <v>0</v>
      </c>
      <c r="F676" s="104">
        <f t="shared" si="74"/>
        <v>0</v>
      </c>
      <c r="G676" s="104">
        <f>C676*E676</f>
        <v>0</v>
      </c>
    </row>
    <row r="677" spans="1:11">
      <c r="A677" s="266" t="s">
        <v>357</v>
      </c>
      <c r="B677" s="267"/>
      <c r="C677" s="267"/>
      <c r="D677" s="267"/>
      <c r="E677" s="267"/>
      <c r="F677" s="267"/>
      <c r="G677" s="268"/>
    </row>
    <row r="678" spans="1:11" ht="108">
      <c r="A678" s="101">
        <v>11</v>
      </c>
      <c r="B678" s="105" t="s">
        <v>358</v>
      </c>
      <c r="C678" s="106">
        <f>200*1.2</f>
        <v>240</v>
      </c>
      <c r="D678" s="55" t="s">
        <v>64</v>
      </c>
      <c r="E678" s="104">
        <v>0</v>
      </c>
      <c r="F678" s="104">
        <f t="shared" si="74"/>
        <v>0</v>
      </c>
      <c r="G678" s="104">
        <f>C678*E678</f>
        <v>0</v>
      </c>
      <c r="K678" s="240" t="s">
        <v>552</v>
      </c>
    </row>
    <row r="679" spans="1:11">
      <c r="A679" s="266" t="s">
        <v>359</v>
      </c>
      <c r="B679" s="267"/>
      <c r="C679" s="267"/>
      <c r="D679" s="267"/>
      <c r="E679" s="267"/>
      <c r="F679" s="267"/>
      <c r="G679" s="268"/>
      <c r="K679" s="241">
        <f>150</f>
        <v>150</v>
      </c>
    </row>
    <row r="680" spans="1:11" ht="84">
      <c r="A680" s="101">
        <v>12</v>
      </c>
      <c r="B680" s="107" t="s">
        <v>360</v>
      </c>
      <c r="C680" s="106">
        <f>($K$679/2)*1.2</f>
        <v>90</v>
      </c>
      <c r="D680" s="55" t="s">
        <v>64</v>
      </c>
      <c r="E680" s="104">
        <v>0</v>
      </c>
      <c r="F680" s="104">
        <f t="shared" si="74"/>
        <v>0</v>
      </c>
      <c r="G680" s="104">
        <f>C680*E680</f>
        <v>0</v>
      </c>
      <c r="K680" s="240"/>
    </row>
    <row r="681" spans="1:11" ht="84">
      <c r="A681" s="101">
        <v>13</v>
      </c>
      <c r="B681" s="107" t="s">
        <v>361</v>
      </c>
      <c r="C681" s="106">
        <f>C680</f>
        <v>90</v>
      </c>
      <c r="D681" s="55" t="s">
        <v>64</v>
      </c>
      <c r="E681" s="104">
        <v>0</v>
      </c>
      <c r="F681" s="104">
        <f t="shared" si="74"/>
        <v>0</v>
      </c>
      <c r="G681" s="104">
        <f>C681*E681</f>
        <v>0</v>
      </c>
      <c r="K681" s="240"/>
    </row>
    <row r="682" spans="1:11" ht="36.75">
      <c r="A682" s="101">
        <v>14</v>
      </c>
      <c r="B682" s="108" t="s">
        <v>526</v>
      </c>
      <c r="C682" s="106">
        <f>SUM(C680:C681)</f>
        <v>180</v>
      </c>
      <c r="D682" s="55" t="s">
        <v>64</v>
      </c>
      <c r="E682" s="104">
        <v>0</v>
      </c>
      <c r="F682" s="104">
        <f t="shared" si="74"/>
        <v>0</v>
      </c>
      <c r="G682" s="104">
        <f>C682*E682</f>
        <v>0</v>
      </c>
      <c r="K682" s="240" t="s">
        <v>552</v>
      </c>
    </row>
    <row r="683" spans="1:11">
      <c r="A683" s="266" t="s">
        <v>362</v>
      </c>
      <c r="B683" s="267"/>
      <c r="C683" s="267"/>
      <c r="D683" s="267"/>
      <c r="E683" s="267"/>
      <c r="F683" s="267"/>
      <c r="G683" s="268"/>
      <c r="K683" s="241">
        <v>220</v>
      </c>
    </row>
    <row r="684" spans="1:11" ht="84">
      <c r="A684" s="101">
        <v>15</v>
      </c>
      <c r="B684" s="107" t="s">
        <v>363</v>
      </c>
      <c r="C684" s="106">
        <f>($K$683/2)*1.2</f>
        <v>132</v>
      </c>
      <c r="D684" s="55" t="s">
        <v>64</v>
      </c>
      <c r="E684" s="104">
        <v>0</v>
      </c>
      <c r="F684" s="104">
        <f t="shared" si="74"/>
        <v>0</v>
      </c>
      <c r="G684" s="104">
        <f>C684*E684</f>
        <v>0</v>
      </c>
      <c r="K684" s="240"/>
    </row>
    <row r="685" spans="1:11" ht="84">
      <c r="A685" s="101">
        <v>16</v>
      </c>
      <c r="B685" s="107" t="s">
        <v>364</v>
      </c>
      <c r="C685" s="106">
        <f>C684</f>
        <v>132</v>
      </c>
      <c r="D685" s="55" t="s">
        <v>64</v>
      </c>
      <c r="E685" s="104">
        <v>0</v>
      </c>
      <c r="F685" s="104">
        <f t="shared" si="74"/>
        <v>0</v>
      </c>
      <c r="G685" s="104">
        <f>C685*E685</f>
        <v>0</v>
      </c>
      <c r="K685" s="240"/>
    </row>
    <row r="686" spans="1:11" ht="36.75">
      <c r="A686" s="101">
        <v>17</v>
      </c>
      <c r="B686" s="108" t="s">
        <v>526</v>
      </c>
      <c r="C686" s="106">
        <f>SUM(C684:C685)</f>
        <v>264</v>
      </c>
      <c r="D686" s="55" t="s">
        <v>64</v>
      </c>
      <c r="E686" s="104">
        <v>0</v>
      </c>
      <c r="F686" s="104">
        <f t="shared" si="74"/>
        <v>0</v>
      </c>
      <c r="G686" s="104">
        <f>C686*E686</f>
        <v>0</v>
      </c>
      <c r="K686" s="240" t="s">
        <v>552</v>
      </c>
    </row>
    <row r="687" spans="1:11">
      <c r="A687" s="287" t="s">
        <v>365</v>
      </c>
      <c r="B687" s="288"/>
      <c r="C687" s="288"/>
      <c r="D687" s="288"/>
      <c r="E687" s="288"/>
      <c r="F687" s="288"/>
      <c r="G687" s="289"/>
      <c r="K687" s="241">
        <v>150</v>
      </c>
    </row>
    <row r="688" spans="1:11" ht="72">
      <c r="A688" s="101">
        <v>18</v>
      </c>
      <c r="B688" s="109" t="s">
        <v>366</v>
      </c>
      <c r="C688" s="106">
        <f>($K$687/2)*1.2</f>
        <v>90</v>
      </c>
      <c r="D688" s="55" t="s">
        <v>64</v>
      </c>
      <c r="E688" s="104">
        <v>0</v>
      </c>
      <c r="F688" s="104">
        <f t="shared" si="74"/>
        <v>0</v>
      </c>
      <c r="G688" s="104">
        <f>C688*E688</f>
        <v>0</v>
      </c>
      <c r="K688" s="240"/>
    </row>
    <row r="689" spans="1:11" ht="72">
      <c r="A689" s="101">
        <v>19</v>
      </c>
      <c r="B689" s="109" t="s">
        <v>367</v>
      </c>
      <c r="C689" s="106">
        <f>C688</f>
        <v>90</v>
      </c>
      <c r="D689" s="55" t="s">
        <v>64</v>
      </c>
      <c r="E689" s="104">
        <v>0</v>
      </c>
      <c r="F689" s="104">
        <f t="shared" si="74"/>
        <v>0</v>
      </c>
      <c r="G689" s="104">
        <f>C689*E689</f>
        <v>0</v>
      </c>
      <c r="K689" s="240"/>
    </row>
    <row r="690" spans="1:11" ht="36.75">
      <c r="A690" s="101">
        <v>20</v>
      </c>
      <c r="B690" s="108" t="s">
        <v>526</v>
      </c>
      <c r="C690" s="106">
        <f>SUM(C688:C689)</f>
        <v>180</v>
      </c>
      <c r="D690" s="55" t="s">
        <v>64</v>
      </c>
      <c r="E690" s="104">
        <v>0</v>
      </c>
      <c r="F690" s="104">
        <f t="shared" si="74"/>
        <v>0</v>
      </c>
      <c r="G690" s="104">
        <f>C690*E690</f>
        <v>0</v>
      </c>
      <c r="K690" s="240"/>
    </row>
    <row r="691" spans="1:11" ht="15" customHeight="1">
      <c r="A691" s="287" t="s">
        <v>368</v>
      </c>
      <c r="B691" s="288"/>
      <c r="C691" s="288"/>
      <c r="D691" s="288"/>
      <c r="E691" s="288"/>
      <c r="F691" s="288"/>
      <c r="G691" s="289"/>
      <c r="K691" s="240"/>
    </row>
    <row r="692" spans="1:11" ht="34.5">
      <c r="A692" s="101">
        <v>21</v>
      </c>
      <c r="B692" s="110" t="s">
        <v>369</v>
      </c>
      <c r="C692" s="106">
        <v>165</v>
      </c>
      <c r="D692" s="111" t="s">
        <v>64</v>
      </c>
      <c r="E692" s="104">
        <v>0</v>
      </c>
      <c r="F692" s="104">
        <f t="shared" si="74"/>
        <v>0</v>
      </c>
      <c r="G692" s="104">
        <f>C692*E692</f>
        <v>0</v>
      </c>
      <c r="K692" s="240"/>
    </row>
    <row r="693" spans="1:11">
      <c r="A693" s="266" t="s">
        <v>495</v>
      </c>
      <c r="B693" s="267"/>
      <c r="C693" s="267"/>
      <c r="D693" s="267"/>
      <c r="E693" s="268"/>
      <c r="F693" s="112">
        <f>SUM(F665:F692)</f>
        <v>0</v>
      </c>
      <c r="G693" s="112">
        <f>SUM(G665:G692)</f>
        <v>0</v>
      </c>
      <c r="K693" s="240"/>
    </row>
    <row r="694" spans="1:11">
      <c r="K694" s="240"/>
    </row>
    <row r="695" spans="1:11">
      <c r="K695" s="240"/>
    </row>
    <row r="696" spans="1:11">
      <c r="K696" s="240"/>
    </row>
    <row r="697" spans="1:11">
      <c r="K697" s="240"/>
    </row>
    <row r="698" spans="1:11">
      <c r="A698" s="306" t="s">
        <v>514</v>
      </c>
      <c r="B698" s="307"/>
      <c r="C698" s="307"/>
      <c r="D698" s="307"/>
      <c r="E698" s="307"/>
      <c r="F698" s="307"/>
      <c r="G698" s="308"/>
      <c r="K698" s="240"/>
    </row>
    <row r="699" spans="1:11">
      <c r="A699" s="302" t="s">
        <v>516</v>
      </c>
      <c r="B699" s="302"/>
      <c r="C699" s="302"/>
      <c r="D699" s="302"/>
      <c r="E699" s="302"/>
      <c r="F699" s="302"/>
      <c r="G699" s="302"/>
      <c r="K699" s="240"/>
    </row>
    <row r="700" spans="1:11">
      <c r="A700" s="80" t="s">
        <v>2</v>
      </c>
      <c r="B700" s="210" t="s">
        <v>192</v>
      </c>
      <c r="C700" s="225" t="s">
        <v>546</v>
      </c>
      <c r="D700" s="210" t="s">
        <v>1</v>
      </c>
      <c r="E700" s="210" t="s">
        <v>8</v>
      </c>
      <c r="F700" s="210" t="s">
        <v>18</v>
      </c>
      <c r="G700" s="74" t="s">
        <v>62</v>
      </c>
      <c r="K700" s="240"/>
    </row>
    <row r="701" spans="1:11">
      <c r="A701" s="294" t="s">
        <v>346</v>
      </c>
      <c r="B701" s="295"/>
      <c r="C701" s="295"/>
      <c r="D701" s="295"/>
      <c r="E701" s="295"/>
      <c r="F701" s="295"/>
      <c r="G701" s="296"/>
      <c r="K701" s="240"/>
    </row>
    <row r="702" spans="1:11" ht="180">
      <c r="A702" s="101">
        <v>1</v>
      </c>
      <c r="B702" s="102" t="s">
        <v>347</v>
      </c>
      <c r="C702" s="223">
        <f>36*1.2</f>
        <v>43.199999999999996</v>
      </c>
      <c r="D702" s="55" t="s">
        <v>214</v>
      </c>
      <c r="E702" s="104">
        <v>0</v>
      </c>
      <c r="F702" s="104">
        <f>G702/2</f>
        <v>0</v>
      </c>
      <c r="G702" s="104">
        <f>C702*E702</f>
        <v>0</v>
      </c>
      <c r="K702" s="240"/>
    </row>
    <row r="703" spans="1:11" ht="180">
      <c r="A703" s="101">
        <f>A702+1</f>
        <v>2</v>
      </c>
      <c r="B703" s="102" t="s">
        <v>348</v>
      </c>
      <c r="C703" s="223">
        <f>36*1.2</f>
        <v>43.199999999999996</v>
      </c>
      <c r="D703" s="55" t="s">
        <v>214</v>
      </c>
      <c r="E703" s="104">
        <v>0</v>
      </c>
      <c r="F703" s="104">
        <f>G703/2</f>
        <v>0</v>
      </c>
      <c r="G703" s="104">
        <f>C703*E703</f>
        <v>0</v>
      </c>
      <c r="K703" s="240"/>
    </row>
    <row r="704" spans="1:11">
      <c r="A704" s="266" t="s">
        <v>349</v>
      </c>
      <c r="B704" s="267"/>
      <c r="C704" s="267"/>
      <c r="D704" s="267"/>
      <c r="E704" s="267"/>
      <c r="F704" s="267"/>
      <c r="G704" s="268"/>
      <c r="K704" s="240"/>
    </row>
    <row r="705" spans="1:11" ht="84">
      <c r="A705" s="101">
        <f>A703+1</f>
        <v>3</v>
      </c>
      <c r="B705" s="105" t="s">
        <v>372</v>
      </c>
      <c r="C705" s="106">
        <f>(SUM(A43:A49)*5)*1.2</f>
        <v>174</v>
      </c>
      <c r="D705" s="55" t="s">
        <v>64</v>
      </c>
      <c r="E705" s="104">
        <v>0</v>
      </c>
      <c r="F705" s="104">
        <f t="shared" ref="F705:F707" si="75">G705/2</f>
        <v>0</v>
      </c>
      <c r="G705" s="104">
        <f>C705*E705</f>
        <v>0</v>
      </c>
      <c r="K705" s="240"/>
    </row>
    <row r="706" spans="1:11" ht="108">
      <c r="A706" s="101">
        <f>A705+1</f>
        <v>4</v>
      </c>
      <c r="B706" s="105" t="s">
        <v>350</v>
      </c>
      <c r="C706" s="106">
        <f>(SUM(A50:A53)*5)*1.2</f>
        <v>24</v>
      </c>
      <c r="D706" s="55" t="s">
        <v>64</v>
      </c>
      <c r="E706" s="104">
        <v>0</v>
      </c>
      <c r="F706" s="104">
        <f t="shared" si="75"/>
        <v>0</v>
      </c>
      <c r="G706" s="104">
        <f>C706*E706</f>
        <v>0</v>
      </c>
      <c r="K706" s="240"/>
    </row>
    <row r="707" spans="1:11" ht="72">
      <c r="A707" s="101">
        <v>5</v>
      </c>
      <c r="B707" s="105" t="s">
        <v>373</v>
      </c>
      <c r="C707" s="103">
        <f>(A131*5)*1.2</f>
        <v>72</v>
      </c>
      <c r="D707" s="55" t="s">
        <v>64</v>
      </c>
      <c r="E707" s="104">
        <v>0</v>
      </c>
      <c r="F707" s="104">
        <f t="shared" si="75"/>
        <v>0</v>
      </c>
      <c r="G707" s="104">
        <f>C707*E707</f>
        <v>0</v>
      </c>
      <c r="K707" s="240"/>
    </row>
    <row r="708" spans="1:11">
      <c r="A708" s="266" t="s">
        <v>351</v>
      </c>
      <c r="B708" s="267"/>
      <c r="C708" s="267"/>
      <c r="D708" s="267"/>
      <c r="E708" s="267"/>
      <c r="F708" s="267"/>
      <c r="G708" s="268"/>
      <c r="K708" s="241">
        <v>3510</v>
      </c>
    </row>
    <row r="709" spans="1:11" ht="108">
      <c r="A709" s="101">
        <v>6</v>
      </c>
      <c r="B709" s="105" t="s">
        <v>352</v>
      </c>
      <c r="C709" s="222">
        <f>($K$708/4)*1.2</f>
        <v>1053</v>
      </c>
      <c r="D709" s="55" t="s">
        <v>64</v>
      </c>
      <c r="E709" s="104">
        <v>0</v>
      </c>
      <c r="F709" s="104">
        <f t="shared" ref="F709:F713" si="76">G709/2</f>
        <v>0</v>
      </c>
      <c r="G709" s="104">
        <f>C709*E709</f>
        <v>0</v>
      </c>
      <c r="K709" s="240"/>
    </row>
    <row r="710" spans="1:11" ht="108">
      <c r="A710" s="101">
        <v>7</v>
      </c>
      <c r="B710" s="105" t="s">
        <v>353</v>
      </c>
      <c r="C710" s="222">
        <f>C709</f>
        <v>1053</v>
      </c>
      <c r="D710" s="55" t="s">
        <v>64</v>
      </c>
      <c r="E710" s="104">
        <v>0</v>
      </c>
      <c r="F710" s="104">
        <f t="shared" si="76"/>
        <v>0</v>
      </c>
      <c r="G710" s="104">
        <f>C710*E710</f>
        <v>0</v>
      </c>
      <c r="K710" s="240"/>
    </row>
    <row r="711" spans="1:11" ht="96">
      <c r="A711" s="101">
        <v>8</v>
      </c>
      <c r="B711" s="105" t="s">
        <v>354</v>
      </c>
      <c r="C711" s="222">
        <f>C709</f>
        <v>1053</v>
      </c>
      <c r="D711" s="55" t="s">
        <v>64</v>
      </c>
      <c r="E711" s="104">
        <v>0</v>
      </c>
      <c r="F711" s="104">
        <f t="shared" si="76"/>
        <v>0</v>
      </c>
      <c r="G711" s="104">
        <f>C711*E711</f>
        <v>0</v>
      </c>
      <c r="K711" s="240"/>
    </row>
    <row r="712" spans="1:11" ht="96">
      <c r="A712" s="101">
        <v>9</v>
      </c>
      <c r="B712" s="105" t="s">
        <v>355</v>
      </c>
      <c r="C712" s="222">
        <f>C709</f>
        <v>1053</v>
      </c>
      <c r="D712" s="55" t="s">
        <v>64</v>
      </c>
      <c r="E712" s="104">
        <v>0</v>
      </c>
      <c r="F712" s="104">
        <f t="shared" si="76"/>
        <v>0</v>
      </c>
      <c r="G712" s="104">
        <f>C712*E712</f>
        <v>0</v>
      </c>
      <c r="K712" s="240"/>
    </row>
    <row r="713" spans="1:11" ht="96">
      <c r="A713" s="101">
        <v>10</v>
      </c>
      <c r="B713" s="105" t="s">
        <v>356</v>
      </c>
      <c r="C713" s="222">
        <f>SUM(C709:C712)</f>
        <v>4212</v>
      </c>
      <c r="D713" s="55" t="s">
        <v>64</v>
      </c>
      <c r="E713" s="104">
        <v>0</v>
      </c>
      <c r="F713" s="104">
        <f t="shared" si="76"/>
        <v>0</v>
      </c>
      <c r="G713" s="104">
        <f>C713*E713</f>
        <v>0</v>
      </c>
      <c r="K713" s="240" t="s">
        <v>552</v>
      </c>
    </row>
    <row r="714" spans="1:11">
      <c r="A714" s="266" t="s">
        <v>359</v>
      </c>
      <c r="B714" s="267"/>
      <c r="C714" s="267"/>
      <c r="D714" s="267"/>
      <c r="E714" s="267"/>
      <c r="F714" s="267"/>
      <c r="G714" s="268"/>
      <c r="K714" s="241">
        <v>160</v>
      </c>
    </row>
    <row r="715" spans="1:11" ht="84">
      <c r="A715" s="101">
        <v>12</v>
      </c>
      <c r="B715" s="107" t="s">
        <v>360</v>
      </c>
      <c r="C715" s="106">
        <f>($K$714/2)*1.2</f>
        <v>96</v>
      </c>
      <c r="D715" s="55" t="s">
        <v>64</v>
      </c>
      <c r="E715" s="104">
        <v>0</v>
      </c>
      <c r="F715" s="104">
        <f t="shared" ref="F715:F717" si="77">G715/2</f>
        <v>0</v>
      </c>
      <c r="G715" s="104">
        <f>C715*E715</f>
        <v>0</v>
      </c>
      <c r="K715" s="240"/>
    </row>
    <row r="716" spans="1:11" ht="84">
      <c r="A716" s="101">
        <v>13</v>
      </c>
      <c r="B716" s="107" t="s">
        <v>361</v>
      </c>
      <c r="C716" s="106">
        <f>C715</f>
        <v>96</v>
      </c>
      <c r="D716" s="55" t="s">
        <v>64</v>
      </c>
      <c r="E716" s="104">
        <v>0</v>
      </c>
      <c r="F716" s="104">
        <f t="shared" si="77"/>
        <v>0</v>
      </c>
      <c r="G716" s="104">
        <f>C716*E716</f>
        <v>0</v>
      </c>
      <c r="K716" s="240"/>
    </row>
    <row r="717" spans="1:11" ht="36.75">
      <c r="A717" s="101">
        <v>14</v>
      </c>
      <c r="B717" s="108" t="s">
        <v>526</v>
      </c>
      <c r="C717" s="106">
        <f>SUM(C715:C716)</f>
        <v>192</v>
      </c>
      <c r="D717" s="55" t="s">
        <v>64</v>
      </c>
      <c r="E717" s="104">
        <v>0</v>
      </c>
      <c r="F717" s="104">
        <f t="shared" si="77"/>
        <v>0</v>
      </c>
      <c r="G717" s="104">
        <f>C717*E717</f>
        <v>0</v>
      </c>
      <c r="K717" s="240" t="s">
        <v>552</v>
      </c>
    </row>
    <row r="718" spans="1:11">
      <c r="A718" s="266" t="s">
        <v>362</v>
      </c>
      <c r="B718" s="267"/>
      <c r="C718" s="267"/>
      <c r="D718" s="267"/>
      <c r="E718" s="267"/>
      <c r="F718" s="267"/>
      <c r="G718" s="268"/>
      <c r="K718" s="241">
        <v>160</v>
      </c>
    </row>
    <row r="719" spans="1:11" ht="84">
      <c r="A719" s="101">
        <v>15</v>
      </c>
      <c r="B719" s="107" t="s">
        <v>363</v>
      </c>
      <c r="C719" s="106">
        <f>($K$718/2)*1.2</f>
        <v>96</v>
      </c>
      <c r="D719" s="55" t="s">
        <v>64</v>
      </c>
      <c r="E719" s="104">
        <v>0</v>
      </c>
      <c r="F719" s="104">
        <f t="shared" ref="F719:F721" si="78">G719/2</f>
        <v>0</v>
      </c>
      <c r="G719" s="104">
        <f>C719*E719</f>
        <v>0</v>
      </c>
      <c r="K719" s="240"/>
    </row>
    <row r="720" spans="1:11" ht="84">
      <c r="A720" s="101">
        <v>16</v>
      </c>
      <c r="B720" s="107" t="s">
        <v>364</v>
      </c>
      <c r="C720" s="106">
        <f>C719</f>
        <v>96</v>
      </c>
      <c r="D720" s="55" t="s">
        <v>64</v>
      </c>
      <c r="E720" s="104">
        <v>0</v>
      </c>
      <c r="F720" s="104">
        <f t="shared" si="78"/>
        <v>0</v>
      </c>
      <c r="G720" s="104">
        <f>C720*E720</f>
        <v>0</v>
      </c>
      <c r="K720" s="240"/>
    </row>
    <row r="721" spans="1:11" ht="36.75">
      <c r="A721" s="101">
        <v>17</v>
      </c>
      <c r="B721" s="108" t="s">
        <v>526</v>
      </c>
      <c r="C721" s="106">
        <f>SUM(C719:C720)</f>
        <v>192</v>
      </c>
      <c r="D721" s="55" t="s">
        <v>64</v>
      </c>
      <c r="E721" s="104">
        <v>0</v>
      </c>
      <c r="F721" s="104">
        <f t="shared" si="78"/>
        <v>0</v>
      </c>
      <c r="G721" s="104">
        <f>C721*E721</f>
        <v>0</v>
      </c>
      <c r="K721" s="240" t="s">
        <v>552</v>
      </c>
    </row>
    <row r="722" spans="1:11">
      <c r="A722" s="287" t="s">
        <v>365</v>
      </c>
      <c r="B722" s="288"/>
      <c r="C722" s="288"/>
      <c r="D722" s="288"/>
      <c r="E722" s="288"/>
      <c r="F722" s="288"/>
      <c r="G722" s="289"/>
      <c r="K722" s="241">
        <v>160</v>
      </c>
    </row>
    <row r="723" spans="1:11" ht="72">
      <c r="A723" s="101">
        <v>18</v>
      </c>
      <c r="B723" s="109" t="s">
        <v>366</v>
      </c>
      <c r="C723" s="106">
        <f>($K$722/2)*1.2</f>
        <v>96</v>
      </c>
      <c r="D723" s="55" t="s">
        <v>64</v>
      </c>
      <c r="E723" s="104">
        <v>0</v>
      </c>
      <c r="F723" s="104">
        <f t="shared" ref="F723:F725" si="79">G723/2</f>
        <v>0</v>
      </c>
      <c r="G723" s="104">
        <f>C723*E723</f>
        <v>0</v>
      </c>
      <c r="K723" s="240"/>
    </row>
    <row r="724" spans="1:11" ht="72">
      <c r="A724" s="101">
        <v>19</v>
      </c>
      <c r="B724" s="109" t="s">
        <v>367</v>
      </c>
      <c r="C724" s="106">
        <f>C723</f>
        <v>96</v>
      </c>
      <c r="D724" s="55" t="s">
        <v>64</v>
      </c>
      <c r="E724" s="104">
        <v>0</v>
      </c>
      <c r="F724" s="104">
        <f t="shared" si="79"/>
        <v>0</v>
      </c>
      <c r="G724" s="104">
        <f>C724*E724</f>
        <v>0</v>
      </c>
      <c r="K724" s="240"/>
    </row>
    <row r="725" spans="1:11" ht="36.75">
      <c r="A725" s="101">
        <v>20</v>
      </c>
      <c r="B725" s="108" t="s">
        <v>526</v>
      </c>
      <c r="C725" s="106">
        <f>SUM(C723:C724)</f>
        <v>192</v>
      </c>
      <c r="D725" s="55" t="s">
        <v>64</v>
      </c>
      <c r="E725" s="104">
        <v>0</v>
      </c>
      <c r="F725" s="104">
        <f t="shared" si="79"/>
        <v>0</v>
      </c>
      <c r="G725" s="104">
        <f>C725*E725</f>
        <v>0</v>
      </c>
      <c r="K725" s="240"/>
    </row>
    <row r="726" spans="1:11">
      <c r="A726" s="269" t="s">
        <v>495</v>
      </c>
      <c r="B726" s="270"/>
      <c r="C726" s="270"/>
      <c r="D726" s="270"/>
      <c r="E726" s="271"/>
      <c r="F726" s="191">
        <f>SUM(F702:F725)</f>
        <v>0</v>
      </c>
      <c r="G726" s="191">
        <f>SUM(G702:G725)</f>
        <v>0</v>
      </c>
      <c r="K726" s="240"/>
    </row>
    <row r="727" spans="1:11">
      <c r="K727" s="240"/>
    </row>
    <row r="728" spans="1:11">
      <c r="K728" s="240"/>
    </row>
    <row r="729" spans="1:11">
      <c r="K729" s="240"/>
    </row>
    <row r="730" spans="1:11">
      <c r="K730" s="240"/>
    </row>
    <row r="731" spans="1:11">
      <c r="K731" s="240"/>
    </row>
    <row r="732" spans="1:11">
      <c r="K732" s="240"/>
    </row>
    <row r="733" spans="1:11">
      <c r="K733" s="240"/>
    </row>
    <row r="734" spans="1:11">
      <c r="K734" s="240"/>
    </row>
    <row r="735" spans="1:11">
      <c r="K735" s="240"/>
    </row>
    <row r="736" spans="1:11">
      <c r="K736" s="240"/>
    </row>
    <row r="737" spans="1:11">
      <c r="K737" s="240"/>
    </row>
    <row r="738" spans="1:11">
      <c r="K738" s="240"/>
    </row>
    <row r="739" spans="1:11">
      <c r="K739" s="240"/>
    </row>
    <row r="740" spans="1:11">
      <c r="A740" s="297" t="s">
        <v>517</v>
      </c>
      <c r="B740" s="297"/>
      <c r="C740" s="297"/>
      <c r="D740" s="297"/>
      <c r="E740" s="297"/>
      <c r="F740" s="297"/>
      <c r="G740" s="297"/>
      <c r="H740" s="297"/>
      <c r="I740" s="297"/>
      <c r="K740" s="240"/>
    </row>
    <row r="741" spans="1:11">
      <c r="A741" s="278" t="s">
        <v>518</v>
      </c>
      <c r="B741" s="278"/>
      <c r="C741" s="278"/>
      <c r="D741" s="278"/>
      <c r="E741" s="278"/>
      <c r="F741" s="278"/>
      <c r="G741" s="278"/>
      <c r="H741" s="278"/>
      <c r="I741" s="278"/>
      <c r="K741" s="240"/>
    </row>
    <row r="742" spans="1:11">
      <c r="A742" s="279" t="s">
        <v>467</v>
      </c>
      <c r="B742" s="279"/>
      <c r="C742" s="279"/>
      <c r="D742" s="279"/>
      <c r="E742" s="279"/>
      <c r="F742" s="279"/>
      <c r="G742" s="279"/>
      <c r="H742" s="279"/>
      <c r="I742" s="279"/>
      <c r="K742" s="240"/>
    </row>
    <row r="743" spans="1:11" ht="23.25" customHeight="1">
      <c r="A743" s="215" t="s">
        <v>2</v>
      </c>
      <c r="B743" s="40" t="s">
        <v>451</v>
      </c>
      <c r="C743" s="40" t="s">
        <v>7</v>
      </c>
      <c r="D743" s="217" t="s">
        <v>454</v>
      </c>
      <c r="E743" s="280" t="s">
        <v>63</v>
      </c>
      <c r="F743" s="280"/>
      <c r="G743" s="298" t="s">
        <v>455</v>
      </c>
      <c r="H743" s="298" t="s">
        <v>18</v>
      </c>
      <c r="I743" s="298" t="s">
        <v>62</v>
      </c>
      <c r="J743" s="235"/>
      <c r="K743" s="240"/>
    </row>
    <row r="744" spans="1:11" ht="30" customHeight="1">
      <c r="A744" s="281" t="s">
        <v>452</v>
      </c>
      <c r="B744" s="282"/>
      <c r="C744" s="213">
        <v>60</v>
      </c>
      <c r="D744" s="214"/>
      <c r="E744" s="283" t="s">
        <v>453</v>
      </c>
      <c r="F744" s="283"/>
      <c r="G744" s="299"/>
      <c r="H744" s="299"/>
      <c r="I744" s="299"/>
      <c r="J744" s="235"/>
      <c r="K744" s="240"/>
    </row>
    <row r="745" spans="1:11" ht="89.25" customHeight="1">
      <c r="A745" s="186">
        <v>1</v>
      </c>
      <c r="B745" s="187" t="s">
        <v>458</v>
      </c>
      <c r="C745" s="81">
        <f>C744/2</f>
        <v>30</v>
      </c>
      <c r="D745" s="197">
        <v>0</v>
      </c>
      <c r="E745" s="275" t="s">
        <v>456</v>
      </c>
      <c r="F745" s="276"/>
      <c r="G745" s="188">
        <f>C745*D745</f>
        <v>0</v>
      </c>
      <c r="H745" s="189">
        <f>G745*12</f>
        <v>0</v>
      </c>
      <c r="I745" s="189">
        <f>H745*2</f>
        <v>0</v>
      </c>
      <c r="J745" s="237"/>
      <c r="K745" s="240"/>
    </row>
    <row r="746" spans="1:11" ht="90" customHeight="1">
      <c r="A746" s="186">
        <v>2</v>
      </c>
      <c r="B746" s="187" t="s">
        <v>459</v>
      </c>
      <c r="C746" s="81">
        <f>C744/2</f>
        <v>30</v>
      </c>
      <c r="D746" s="197">
        <v>0</v>
      </c>
      <c r="E746" s="275" t="s">
        <v>457</v>
      </c>
      <c r="F746" s="276"/>
      <c r="G746" s="188">
        <f t="shared" ref="G746" si="80">C746*D746</f>
        <v>0</v>
      </c>
      <c r="H746" s="189">
        <f>G746*12</f>
        <v>0</v>
      </c>
      <c r="I746" s="189">
        <f>H746*2</f>
        <v>0</v>
      </c>
      <c r="J746" s="237"/>
      <c r="K746" s="240"/>
    </row>
    <row r="747" spans="1:11" ht="99.95" customHeight="1">
      <c r="A747" s="186">
        <v>3</v>
      </c>
      <c r="B747" s="187" t="s">
        <v>460</v>
      </c>
      <c r="C747" s="224">
        <f>C745/2</f>
        <v>15</v>
      </c>
      <c r="D747" s="197">
        <v>0</v>
      </c>
      <c r="E747" s="275" t="s">
        <v>527</v>
      </c>
      <c r="F747" s="276"/>
      <c r="G747" s="188">
        <f>C747*D747</f>
        <v>0</v>
      </c>
      <c r="H747" s="189">
        <f>G747*12</f>
        <v>0</v>
      </c>
      <c r="I747" s="189">
        <f>H747*2</f>
        <v>0</v>
      </c>
      <c r="J747" s="237"/>
      <c r="K747" s="240"/>
    </row>
    <row r="748" spans="1:11" ht="99.95" customHeight="1">
      <c r="A748" s="186">
        <v>4</v>
      </c>
      <c r="B748" s="187" t="s">
        <v>469</v>
      </c>
      <c r="C748" s="224">
        <f>C746/2</f>
        <v>15</v>
      </c>
      <c r="D748" s="197">
        <v>0</v>
      </c>
      <c r="E748" s="275" t="s">
        <v>528</v>
      </c>
      <c r="F748" s="276"/>
      <c r="G748" s="188">
        <f t="shared" ref="G748:G750" si="81">C748*D748</f>
        <v>0</v>
      </c>
      <c r="H748" s="189">
        <f>G748*12</f>
        <v>0</v>
      </c>
      <c r="I748" s="189">
        <f>H748*2</f>
        <v>0</v>
      </c>
      <c r="J748" s="237"/>
      <c r="K748" s="240"/>
    </row>
    <row r="749" spans="1:11" ht="60" customHeight="1">
      <c r="A749" s="186">
        <v>5</v>
      </c>
      <c r="B749" s="187" t="s">
        <v>461</v>
      </c>
      <c r="C749" s="201">
        <f>(C745*5)*4.5</f>
        <v>675</v>
      </c>
      <c r="D749" s="197">
        <v>0</v>
      </c>
      <c r="E749" s="275" t="s">
        <v>530</v>
      </c>
      <c r="F749" s="276"/>
      <c r="G749" s="188">
        <f t="shared" si="81"/>
        <v>0</v>
      </c>
      <c r="H749" s="189">
        <f t="shared" ref="H749:H750" si="82">G749*12</f>
        <v>0</v>
      </c>
      <c r="I749" s="189">
        <f t="shared" ref="I749:I750" si="83">H749*2</f>
        <v>0</v>
      </c>
      <c r="J749" s="237"/>
      <c r="K749" s="240"/>
    </row>
    <row r="750" spans="1:11" ht="60" customHeight="1">
      <c r="A750" s="186">
        <v>6</v>
      </c>
      <c r="B750" s="187" t="s">
        <v>462</v>
      </c>
      <c r="C750" s="201">
        <f>(C746*5)*4.5</f>
        <v>675</v>
      </c>
      <c r="D750" s="197">
        <v>0</v>
      </c>
      <c r="E750" s="275" t="s">
        <v>529</v>
      </c>
      <c r="F750" s="276"/>
      <c r="G750" s="188">
        <f t="shared" si="81"/>
        <v>0</v>
      </c>
      <c r="H750" s="189">
        <f t="shared" si="82"/>
        <v>0</v>
      </c>
      <c r="I750" s="189">
        <f t="shared" si="83"/>
        <v>0</v>
      </c>
      <c r="J750" s="237"/>
      <c r="K750" s="240"/>
    </row>
    <row r="751" spans="1:11">
      <c r="A751" s="277" t="s">
        <v>495</v>
      </c>
      <c r="B751" s="277"/>
      <c r="C751" s="277"/>
      <c r="D751" s="277"/>
      <c r="E751" s="277"/>
      <c r="F751" s="277"/>
      <c r="G751" s="198">
        <f>SUM(G745:G750)</f>
        <v>0</v>
      </c>
      <c r="H751" s="198">
        <f t="shared" ref="H751" si="84">SUM(H745:H750)</f>
        <v>0</v>
      </c>
      <c r="I751" s="198">
        <f t="shared" ref="I751" si="85">SUM(I745:I750)</f>
        <v>0</v>
      </c>
      <c r="J751" s="237"/>
      <c r="K751" s="240"/>
    </row>
    <row r="752" spans="1:11">
      <c r="J752" s="237"/>
      <c r="K752" s="240"/>
    </row>
    <row r="753" spans="1:11">
      <c r="J753" s="237"/>
      <c r="K753" s="240"/>
    </row>
    <row r="754" spans="1:11">
      <c r="J754" s="237"/>
      <c r="K754" s="240"/>
    </row>
    <row r="755" spans="1:11">
      <c r="J755" s="237"/>
      <c r="K755" s="240"/>
    </row>
    <row r="756" spans="1:11">
      <c r="A756" s="297" t="s">
        <v>517</v>
      </c>
      <c r="B756" s="297"/>
      <c r="C756" s="297"/>
      <c r="D756" s="297"/>
      <c r="E756" s="297"/>
      <c r="F756" s="297"/>
      <c r="G756" s="297"/>
      <c r="H756" s="297"/>
      <c r="I756" s="297"/>
      <c r="J756" s="237"/>
      <c r="K756" s="240"/>
    </row>
    <row r="757" spans="1:11">
      <c r="A757" s="278" t="s">
        <v>519</v>
      </c>
      <c r="B757" s="278"/>
      <c r="C757" s="278"/>
      <c r="D757" s="278"/>
      <c r="E757" s="278"/>
      <c r="F757" s="278"/>
      <c r="G757" s="278"/>
      <c r="H757" s="278"/>
      <c r="I757" s="278"/>
      <c r="J757" s="237"/>
      <c r="K757" s="240"/>
    </row>
    <row r="758" spans="1:11">
      <c r="A758" s="279" t="s">
        <v>467</v>
      </c>
      <c r="B758" s="279"/>
      <c r="C758" s="279"/>
      <c r="D758" s="279"/>
      <c r="E758" s="279"/>
      <c r="F758" s="279"/>
      <c r="G758" s="279"/>
      <c r="H758" s="279"/>
      <c r="I758" s="279"/>
      <c r="J758" s="237"/>
      <c r="K758" s="240"/>
    </row>
    <row r="759" spans="1:11" ht="30">
      <c r="A759" s="215" t="s">
        <v>2</v>
      </c>
      <c r="B759" s="40" t="s">
        <v>451</v>
      </c>
      <c r="C759" s="40" t="s">
        <v>7</v>
      </c>
      <c r="D759" s="40" t="s">
        <v>454</v>
      </c>
      <c r="E759" s="280" t="s">
        <v>63</v>
      </c>
      <c r="F759" s="280"/>
      <c r="G759" s="298" t="s">
        <v>455</v>
      </c>
      <c r="H759" s="298" t="s">
        <v>18</v>
      </c>
      <c r="I759" s="298" t="s">
        <v>62</v>
      </c>
      <c r="J759" s="235"/>
      <c r="K759" s="240"/>
    </row>
    <row r="760" spans="1:11" ht="30" customHeight="1">
      <c r="A760" s="281" t="s">
        <v>452</v>
      </c>
      <c r="B760" s="282"/>
      <c r="C760" s="213">
        <v>36</v>
      </c>
      <c r="D760" s="214"/>
      <c r="E760" s="283" t="s">
        <v>470</v>
      </c>
      <c r="F760" s="283"/>
      <c r="G760" s="299"/>
      <c r="H760" s="299"/>
      <c r="I760" s="299"/>
      <c r="J760" s="235"/>
      <c r="K760" s="240"/>
    </row>
    <row r="761" spans="1:11" ht="99.95" customHeight="1">
      <c r="A761" s="186">
        <v>1</v>
      </c>
      <c r="B761" s="187" t="s">
        <v>458</v>
      </c>
      <c r="C761" s="81">
        <f>C760/3</f>
        <v>12</v>
      </c>
      <c r="D761" s="197">
        <v>0</v>
      </c>
      <c r="E761" s="275" t="s">
        <v>456</v>
      </c>
      <c r="F761" s="276"/>
      <c r="G761" s="188">
        <f>C761*D761</f>
        <v>0</v>
      </c>
      <c r="H761" s="189">
        <f>G761*12</f>
        <v>0</v>
      </c>
      <c r="I761" s="189">
        <f>H761*2</f>
        <v>0</v>
      </c>
      <c r="J761" s="237"/>
      <c r="K761" s="240"/>
    </row>
    <row r="762" spans="1:11" ht="99.95" customHeight="1">
      <c r="A762" s="186">
        <v>2</v>
      </c>
      <c r="B762" s="187" t="s">
        <v>459</v>
      </c>
      <c r="C762" s="81">
        <f>C760/2</f>
        <v>18</v>
      </c>
      <c r="D762" s="197">
        <v>0</v>
      </c>
      <c r="E762" s="275" t="s">
        <v>457</v>
      </c>
      <c r="F762" s="276"/>
      <c r="G762" s="188">
        <f t="shared" ref="G762" si="86">C762*D762</f>
        <v>0</v>
      </c>
      <c r="H762" s="189">
        <f>G762*12</f>
        <v>0</v>
      </c>
      <c r="I762" s="189">
        <f>H762*2</f>
        <v>0</v>
      </c>
      <c r="J762" s="237"/>
      <c r="K762" s="240"/>
    </row>
    <row r="763" spans="1:11" ht="99.95" customHeight="1">
      <c r="A763" s="186">
        <v>3</v>
      </c>
      <c r="B763" s="187" t="s">
        <v>460</v>
      </c>
      <c r="C763" s="224">
        <f>C761/2</f>
        <v>6</v>
      </c>
      <c r="D763" s="197">
        <v>0</v>
      </c>
      <c r="E763" s="275" t="s">
        <v>527</v>
      </c>
      <c r="F763" s="276"/>
      <c r="G763" s="188">
        <f>C763*D763</f>
        <v>0</v>
      </c>
      <c r="H763" s="189">
        <f>G763*12</f>
        <v>0</v>
      </c>
      <c r="I763" s="189">
        <f>H763*2</f>
        <v>0</v>
      </c>
      <c r="J763" s="237"/>
    </row>
    <row r="764" spans="1:11" ht="99.95" customHeight="1">
      <c r="A764" s="186">
        <v>4</v>
      </c>
      <c r="B764" s="187" t="s">
        <v>469</v>
      </c>
      <c r="C764" s="224">
        <f>C762/2</f>
        <v>9</v>
      </c>
      <c r="D764" s="197">
        <v>0</v>
      </c>
      <c r="E764" s="275" t="s">
        <v>528</v>
      </c>
      <c r="F764" s="276"/>
      <c r="G764" s="188">
        <f t="shared" ref="G764:G766" si="87">C764*D764</f>
        <v>0</v>
      </c>
      <c r="H764" s="189">
        <f>G764*12</f>
        <v>0</v>
      </c>
      <c r="I764" s="189">
        <f>H764*2</f>
        <v>0</v>
      </c>
      <c r="J764" s="237"/>
    </row>
    <row r="765" spans="1:11" ht="60" customHeight="1">
      <c r="A765" s="186">
        <v>5</v>
      </c>
      <c r="B765" s="187" t="s">
        <v>461</v>
      </c>
      <c r="C765" s="201">
        <f>(C761*5)*4.5</f>
        <v>270</v>
      </c>
      <c r="D765" s="197">
        <v>0</v>
      </c>
      <c r="E765" s="275" t="s">
        <v>532</v>
      </c>
      <c r="F765" s="276"/>
      <c r="G765" s="188">
        <f t="shared" si="87"/>
        <v>0</v>
      </c>
      <c r="H765" s="189">
        <f t="shared" ref="H765:H766" si="88">G765*12</f>
        <v>0</v>
      </c>
      <c r="I765" s="189">
        <f t="shared" ref="I765:I766" si="89">H765*2</f>
        <v>0</v>
      </c>
      <c r="J765" s="237"/>
    </row>
    <row r="766" spans="1:11" ht="60" customHeight="1">
      <c r="A766" s="186">
        <v>6</v>
      </c>
      <c r="B766" s="187" t="s">
        <v>462</v>
      </c>
      <c r="C766" s="201">
        <f>(C762*5)*4.5</f>
        <v>405</v>
      </c>
      <c r="D766" s="197">
        <v>0</v>
      </c>
      <c r="E766" s="275" t="s">
        <v>531</v>
      </c>
      <c r="F766" s="276"/>
      <c r="G766" s="188">
        <f t="shared" si="87"/>
        <v>0</v>
      </c>
      <c r="H766" s="189">
        <f t="shared" si="88"/>
        <v>0</v>
      </c>
      <c r="I766" s="189">
        <f t="shared" si="89"/>
        <v>0</v>
      </c>
      <c r="J766" s="237"/>
    </row>
    <row r="767" spans="1:11">
      <c r="A767" s="277" t="s">
        <v>495</v>
      </c>
      <c r="B767" s="277"/>
      <c r="C767" s="277"/>
      <c r="D767" s="277"/>
      <c r="E767" s="277"/>
      <c r="F767" s="277"/>
      <c r="G767" s="198">
        <f>SUM(G761:G766)</f>
        <v>0</v>
      </c>
      <c r="H767" s="198">
        <f t="shared" ref="H767" si="90">SUM(H761:H766)</f>
        <v>0</v>
      </c>
      <c r="I767" s="198">
        <f t="shared" ref="I767" si="91">SUM(I761:I766)</f>
        <v>0</v>
      </c>
      <c r="J767" s="237"/>
    </row>
    <row r="769" spans="1:10" ht="39.950000000000003" customHeight="1">
      <c r="A769" s="349" t="s">
        <v>463</v>
      </c>
      <c r="B769" s="348" t="s">
        <v>465</v>
      </c>
      <c r="C769" s="350"/>
      <c r="D769" s="350"/>
      <c r="E769" s="350"/>
      <c r="F769" s="350"/>
      <c r="G769" s="350"/>
      <c r="H769" s="350"/>
      <c r="I769" s="350"/>
      <c r="J769" s="238"/>
    </row>
    <row r="770" spans="1:10" ht="39.950000000000003" customHeight="1">
      <c r="A770" s="349"/>
      <c r="B770" s="348" t="s">
        <v>466</v>
      </c>
      <c r="C770" s="350"/>
      <c r="D770" s="350"/>
      <c r="E770" s="350"/>
      <c r="F770" s="350"/>
      <c r="G770" s="350"/>
      <c r="H770" s="350"/>
      <c r="I770" s="350"/>
      <c r="J770" s="238"/>
    </row>
    <row r="771" spans="1:10" ht="39.950000000000003" customHeight="1">
      <c r="A771" s="349"/>
      <c r="B771" s="348" t="s">
        <v>464</v>
      </c>
      <c r="C771" s="348"/>
      <c r="D771" s="348"/>
      <c r="E771" s="348"/>
      <c r="F771" s="348"/>
      <c r="G771" s="348"/>
      <c r="H771" s="348"/>
      <c r="I771" s="348"/>
      <c r="J771" s="239"/>
    </row>
    <row r="774" spans="1:10">
      <c r="B774" s="284" t="str">
        <f>A740</f>
        <v>META 10. FORMAÇÃO DE ATLETAS</v>
      </c>
      <c r="C774" s="285"/>
      <c r="D774" s="285"/>
      <c r="E774" s="285"/>
      <c r="F774" s="285"/>
      <c r="G774" s="286"/>
    </row>
    <row r="775" spans="1:10" ht="30">
      <c r="B775" s="173" t="s">
        <v>451</v>
      </c>
      <c r="C775" s="173" t="s">
        <v>7</v>
      </c>
      <c r="D775" s="173" t="s">
        <v>454</v>
      </c>
      <c r="E775" s="173" t="s">
        <v>455</v>
      </c>
      <c r="F775" s="173" t="s">
        <v>18</v>
      </c>
      <c r="G775" s="74" t="s">
        <v>62</v>
      </c>
    </row>
    <row r="776" spans="1:10" ht="15" customHeight="1">
      <c r="B776" s="200" t="s">
        <v>468</v>
      </c>
      <c r="C776" s="199">
        <f>60+36</f>
        <v>96</v>
      </c>
      <c r="D776" s="202"/>
      <c r="E776" s="203"/>
      <c r="F776" s="204"/>
      <c r="G776" s="204"/>
    </row>
    <row r="777" spans="1:10">
      <c r="B777" s="187" t="s">
        <v>458</v>
      </c>
      <c r="C777" s="81">
        <f t="shared" ref="C777:C782" si="92">C745+C761</f>
        <v>42</v>
      </c>
      <c r="D777" s="197">
        <v>0</v>
      </c>
      <c r="E777" s="188">
        <f t="shared" ref="E777:E782" si="93">C777*D777</f>
        <v>0</v>
      </c>
      <c r="F777" s="189">
        <f>E777*12</f>
        <v>0</v>
      </c>
      <c r="G777" s="189">
        <f>F777*2</f>
        <v>0</v>
      </c>
    </row>
    <row r="778" spans="1:10">
      <c r="B778" s="187" t="s">
        <v>459</v>
      </c>
      <c r="C778" s="81">
        <f t="shared" si="92"/>
        <v>48</v>
      </c>
      <c r="D778" s="197">
        <v>0</v>
      </c>
      <c r="E778" s="188">
        <f t="shared" si="93"/>
        <v>0</v>
      </c>
      <c r="F778" s="189">
        <f>E778*12</f>
        <v>0</v>
      </c>
      <c r="G778" s="189">
        <f>F778*2</f>
        <v>0</v>
      </c>
    </row>
    <row r="779" spans="1:10" ht="28.5">
      <c r="B779" s="187" t="s">
        <v>460</v>
      </c>
      <c r="C779" s="81">
        <f t="shared" si="92"/>
        <v>21</v>
      </c>
      <c r="D779" s="197">
        <v>0</v>
      </c>
      <c r="E779" s="188">
        <f t="shared" si="93"/>
        <v>0</v>
      </c>
      <c r="F779" s="189">
        <f>E779*12</f>
        <v>0</v>
      </c>
      <c r="G779" s="189">
        <f>F779*2</f>
        <v>0</v>
      </c>
    </row>
    <row r="780" spans="1:10" ht="28.5">
      <c r="B780" s="187" t="s">
        <v>469</v>
      </c>
      <c r="C780" s="81">
        <f t="shared" si="92"/>
        <v>24</v>
      </c>
      <c r="D780" s="197">
        <v>0</v>
      </c>
      <c r="E780" s="188">
        <f t="shared" si="93"/>
        <v>0</v>
      </c>
      <c r="F780" s="189">
        <f>E780*12</f>
        <v>0</v>
      </c>
      <c r="G780" s="189">
        <f>F780*2</f>
        <v>0</v>
      </c>
    </row>
    <row r="781" spans="1:10">
      <c r="B781" s="187" t="s">
        <v>461</v>
      </c>
      <c r="C781" s="81">
        <f t="shared" si="92"/>
        <v>945</v>
      </c>
      <c r="D781" s="197">
        <v>0</v>
      </c>
      <c r="E781" s="188">
        <f t="shared" si="93"/>
        <v>0</v>
      </c>
      <c r="F781" s="189">
        <f t="shared" ref="F781:F782" si="94">E781*12</f>
        <v>0</v>
      </c>
      <c r="G781" s="189">
        <f t="shared" ref="G781:G782" si="95">F781*2</f>
        <v>0</v>
      </c>
    </row>
    <row r="782" spans="1:10">
      <c r="B782" s="187" t="s">
        <v>462</v>
      </c>
      <c r="C782" s="201">
        <f t="shared" si="92"/>
        <v>1080</v>
      </c>
      <c r="D782" s="197">
        <v>0</v>
      </c>
      <c r="E782" s="188">
        <f t="shared" si="93"/>
        <v>0</v>
      </c>
      <c r="F782" s="189">
        <f t="shared" si="94"/>
        <v>0</v>
      </c>
      <c r="G782" s="189">
        <f t="shared" si="95"/>
        <v>0</v>
      </c>
    </row>
    <row r="783" spans="1:10">
      <c r="B783" s="277" t="s">
        <v>495</v>
      </c>
      <c r="C783" s="277"/>
      <c r="D783" s="277"/>
      <c r="E783" s="198">
        <f>SUM(E777:E782)</f>
        <v>0</v>
      </c>
      <c r="F783" s="198">
        <f>SUM(F777:F782)</f>
        <v>0</v>
      </c>
      <c r="G783" s="198">
        <f>SUM(G777:G782)</f>
        <v>0</v>
      </c>
    </row>
    <row r="785" spans="1:11">
      <c r="A785" s="11"/>
      <c r="B785" s="42"/>
      <c r="C785" s="52"/>
      <c r="D785" s="42"/>
      <c r="E785" s="43"/>
      <c r="F785" s="11"/>
      <c r="G785" s="11"/>
      <c r="H785" s="11"/>
      <c r="I785" s="25"/>
      <c r="J785" s="25"/>
      <c r="K785" s="1"/>
    </row>
    <row r="786" spans="1:11">
      <c r="A786" s="11"/>
      <c r="B786" s="306" t="s">
        <v>523</v>
      </c>
      <c r="C786" s="307"/>
      <c r="D786" s="307"/>
      <c r="E786" s="307"/>
      <c r="F786" s="307"/>
      <c r="G786" s="308"/>
      <c r="H786" s="11"/>
      <c r="I786" s="25"/>
      <c r="J786" s="25"/>
      <c r="K786" s="1"/>
    </row>
    <row r="787" spans="1:11">
      <c r="A787" s="11"/>
      <c r="B787" s="291" t="s">
        <v>522</v>
      </c>
      <c r="C787" s="292"/>
      <c r="D787" s="292"/>
      <c r="E787" s="292"/>
      <c r="F787" s="292"/>
      <c r="G787" s="293"/>
      <c r="H787" s="11"/>
      <c r="I787" s="25"/>
      <c r="J787" s="25"/>
      <c r="K787" s="1"/>
    </row>
    <row r="788" spans="1:11" ht="30">
      <c r="A788" s="11"/>
      <c r="B788" s="29" t="s">
        <v>341</v>
      </c>
      <c r="C788" s="95" t="s">
        <v>1</v>
      </c>
      <c r="D788" s="40" t="s">
        <v>48</v>
      </c>
      <c r="E788" s="40" t="s">
        <v>343</v>
      </c>
      <c r="F788" s="168" t="s">
        <v>18</v>
      </c>
      <c r="G788" s="74" t="s">
        <v>62</v>
      </c>
      <c r="H788" s="11"/>
      <c r="I788" s="25"/>
      <c r="J788" s="25"/>
      <c r="K788" s="1"/>
    </row>
    <row r="789" spans="1:11">
      <c r="A789" s="11"/>
      <c r="B789" s="23" t="s">
        <v>411</v>
      </c>
      <c r="C789" s="36" t="s">
        <v>342</v>
      </c>
      <c r="D789" s="26">
        <v>24</v>
      </c>
      <c r="E789" s="248">
        <v>0</v>
      </c>
      <c r="F789" s="97">
        <f>G789/2</f>
        <v>0</v>
      </c>
      <c r="G789" s="97">
        <f>D789*E789</f>
        <v>0</v>
      </c>
      <c r="H789" s="11"/>
      <c r="I789" s="25"/>
      <c r="J789" s="25"/>
      <c r="K789" s="1"/>
    </row>
    <row r="790" spans="1:11">
      <c r="A790" s="11"/>
      <c r="B790" s="23" t="s">
        <v>450</v>
      </c>
      <c r="C790" s="36" t="s">
        <v>342</v>
      </c>
      <c r="D790" s="26">
        <v>24</v>
      </c>
      <c r="E790" s="248">
        <v>0</v>
      </c>
      <c r="F790" s="97">
        <f>G790/2</f>
        <v>0</v>
      </c>
      <c r="G790" s="97">
        <f>D790*E790</f>
        <v>0</v>
      </c>
      <c r="H790" s="11"/>
      <c r="I790" s="25"/>
      <c r="J790" s="25"/>
      <c r="K790" s="1"/>
    </row>
    <row r="791" spans="1:11">
      <c r="A791" s="11"/>
      <c r="B791" s="272" t="s">
        <v>6</v>
      </c>
      <c r="C791" s="273"/>
      <c r="D791" s="273"/>
      <c r="E791" s="274"/>
      <c r="F791" s="98">
        <f>SUM(F789:F790)</f>
        <v>0</v>
      </c>
      <c r="G791" s="98">
        <f>SUM(G789:G790)</f>
        <v>0</v>
      </c>
      <c r="H791" s="11"/>
      <c r="I791" s="25"/>
      <c r="J791" s="25"/>
      <c r="K791" s="1"/>
    </row>
    <row r="792" spans="1:11">
      <c r="A792" s="11"/>
      <c r="B792" s="42"/>
      <c r="C792" s="52"/>
      <c r="D792" s="42"/>
      <c r="E792" s="43"/>
      <c r="F792" s="11"/>
      <c r="G792" s="11"/>
      <c r="H792" s="11"/>
      <c r="I792" s="25"/>
      <c r="J792" s="25"/>
      <c r="K792" s="1"/>
    </row>
    <row r="793" spans="1:11">
      <c r="A793" s="11"/>
      <c r="B793" s="42"/>
      <c r="C793" s="52"/>
      <c r="D793" s="42"/>
      <c r="E793" s="43"/>
      <c r="F793" s="11"/>
      <c r="G793" s="11"/>
      <c r="H793" s="11"/>
      <c r="I793" s="25"/>
      <c r="J793" s="25"/>
      <c r="K793" s="1"/>
    </row>
    <row r="794" spans="1:11" ht="15.75" thickBot="1">
      <c r="A794" s="11"/>
      <c r="B794" s="22"/>
      <c r="C794" s="27"/>
      <c r="D794" s="22"/>
      <c r="E794" s="24"/>
      <c r="F794" s="24"/>
      <c r="G794" s="11"/>
      <c r="H794" s="11"/>
      <c r="I794" s="11"/>
      <c r="J794" s="11"/>
    </row>
    <row r="795" spans="1:11" ht="15" customHeight="1" thickBot="1">
      <c r="A795" s="8"/>
      <c r="B795" s="253" t="s">
        <v>553</v>
      </c>
      <c r="C795" s="254"/>
      <c r="D795" s="254"/>
      <c r="E795" s="254"/>
      <c r="F795" s="255"/>
      <c r="G795" s="8"/>
      <c r="H795" s="8"/>
      <c r="I795" s="8"/>
      <c r="J795" s="8"/>
    </row>
    <row r="796" spans="1:11" ht="15" customHeight="1" thickBot="1">
      <c r="B796" s="256" t="s">
        <v>382</v>
      </c>
      <c r="C796" s="257"/>
      <c r="D796" s="257"/>
      <c r="E796" s="99" t="s">
        <v>344</v>
      </c>
      <c r="F796" s="100" t="s">
        <v>345</v>
      </c>
    </row>
    <row r="797" spans="1:11">
      <c r="B797" s="264" t="str">
        <f>A10</f>
        <v>META1. GESTÃO TÉCNICA</v>
      </c>
      <c r="C797" s="265"/>
      <c r="D797" s="265"/>
      <c r="E797" s="194"/>
      <c r="F797" s="195"/>
    </row>
    <row r="798" spans="1:11">
      <c r="B798" s="242" t="str">
        <f>A11</f>
        <v>ETAPA 1.1. RECURSOS HUMANOS CORPO DIRETIVO</v>
      </c>
      <c r="C798" s="243"/>
      <c r="D798" s="243"/>
      <c r="E798" s="194">
        <f>F798/2</f>
        <v>0</v>
      </c>
      <c r="F798" s="195">
        <f>I18</f>
        <v>0</v>
      </c>
    </row>
    <row r="799" spans="1:11">
      <c r="B799" s="244" t="str">
        <f>A23</f>
        <v>META 2. GESTÃO PEDAGÓGICA</v>
      </c>
      <c r="C799" s="243"/>
      <c r="D799" s="243"/>
      <c r="E799" s="194"/>
      <c r="F799" s="195"/>
    </row>
    <row r="800" spans="1:11">
      <c r="B800" s="242" t="str">
        <f>A24</f>
        <v>ETAPA 2.1. RECURSOS HUMANOS COP PARQUE DA VAQUEJADA</v>
      </c>
      <c r="C800" s="243"/>
      <c r="D800" s="243"/>
      <c r="E800" s="194">
        <f t="shared" ref="E800:E842" si="96">F800/2</f>
        <v>0</v>
      </c>
      <c r="F800" s="195">
        <f>I36</f>
        <v>0</v>
      </c>
    </row>
    <row r="801" spans="2:6">
      <c r="B801" s="242" t="str">
        <f>A41</f>
        <v>ETAPA 2.2. RECURSOS HUMANOS COP SÃO SEBASTIÃO</v>
      </c>
      <c r="C801" s="243"/>
      <c r="D801" s="243"/>
      <c r="E801" s="194">
        <f t="shared" si="96"/>
        <v>0</v>
      </c>
      <c r="F801" s="195">
        <f>I54</f>
        <v>0</v>
      </c>
    </row>
    <row r="802" spans="2:6">
      <c r="B802" s="244" t="str">
        <f>B80</f>
        <v>META 3. BENEFICIOS MENSAIS</v>
      </c>
      <c r="C802" s="243"/>
      <c r="D802" s="243"/>
      <c r="E802" s="194"/>
      <c r="F802" s="195"/>
    </row>
    <row r="803" spans="2:6">
      <c r="B803" s="242" t="str">
        <f>B81</f>
        <v>ETAPA 3.1. COP PARQUE DA VAQUEJADA</v>
      </c>
      <c r="C803" s="243"/>
      <c r="D803" s="243"/>
      <c r="E803" s="194">
        <f t="shared" si="96"/>
        <v>0</v>
      </c>
      <c r="F803" s="195">
        <f>I89</f>
        <v>0</v>
      </c>
    </row>
    <row r="804" spans="2:6">
      <c r="B804" s="242" t="str">
        <f>B93</f>
        <v>ETAPA 3.2. COP SÃO SEBASTIÃO</v>
      </c>
      <c r="C804" s="243"/>
      <c r="D804" s="243"/>
      <c r="E804" s="194">
        <f t="shared" si="96"/>
        <v>0</v>
      </c>
      <c r="F804" s="195">
        <f>I101</f>
        <v>0</v>
      </c>
    </row>
    <row r="805" spans="2:6">
      <c r="B805" s="244" t="str">
        <f>B104</f>
        <v>META 4. DESPESAS ADMINISTRATIVAS</v>
      </c>
      <c r="C805" s="243"/>
      <c r="D805" s="243"/>
      <c r="E805" s="194"/>
      <c r="F805" s="195"/>
    </row>
    <row r="806" spans="2:6">
      <c r="B806" s="242" t="str">
        <f>B105</f>
        <v>ETAPA 4.1. COP PARQUE DA VAQUEJADA</v>
      </c>
      <c r="C806" s="243"/>
      <c r="D806" s="243"/>
      <c r="E806" s="194">
        <f t="shared" si="96"/>
        <v>0</v>
      </c>
      <c r="F806" s="195">
        <f>H110</f>
        <v>0</v>
      </c>
    </row>
    <row r="807" spans="2:6">
      <c r="B807" s="242" t="str">
        <f>B113</f>
        <v>ETAPA 4.2. COP SÃO SEBASTIÃO</v>
      </c>
      <c r="C807" s="243"/>
      <c r="D807" s="243"/>
      <c r="E807" s="194">
        <f t="shared" si="96"/>
        <v>0</v>
      </c>
      <c r="F807" s="195">
        <f>H118</f>
        <v>0</v>
      </c>
    </row>
    <row r="808" spans="2:6">
      <c r="B808" s="244" t="str">
        <f>A119</f>
        <v>META 5. ESTAGIÁRIO E JOVEM APRENDIZ</v>
      </c>
      <c r="C808" s="243"/>
      <c r="D808" s="243"/>
      <c r="E808" s="194"/>
      <c r="F808" s="195"/>
    </row>
    <row r="809" spans="2:6">
      <c r="B809" s="242" t="str">
        <f t="shared" ref="B809" si="97">A120</f>
        <v>ETAPA 5.1. COP PARQUE DA VAQUEJADA</v>
      </c>
      <c r="C809" s="243"/>
      <c r="D809" s="243"/>
      <c r="E809" s="194">
        <f t="shared" si="96"/>
        <v>0</v>
      </c>
      <c r="F809" s="195">
        <f>I124</f>
        <v>0</v>
      </c>
    </row>
    <row r="810" spans="2:6">
      <c r="B810" s="242" t="str">
        <f>A127</f>
        <v>ETAPA 5.2. COP SÃO SEBASTIÃO</v>
      </c>
      <c r="C810" s="243"/>
      <c r="D810" s="243"/>
      <c r="E810" s="194">
        <f t="shared" si="96"/>
        <v>0</v>
      </c>
      <c r="F810" s="195">
        <f>I131</f>
        <v>0</v>
      </c>
    </row>
    <row r="811" spans="2:6">
      <c r="B811" s="244" t="str">
        <f>A133</f>
        <v>META 6. EVENTOS E PARTICIPAÇÃO EM COMPETIÇÕES</v>
      </c>
      <c r="C811" s="243"/>
      <c r="D811" s="243"/>
      <c r="E811" s="194"/>
      <c r="F811" s="195"/>
    </row>
    <row r="812" spans="2:6">
      <c r="B812" s="242" t="str">
        <f>A134</f>
        <v xml:space="preserve">ETAPA 6.1. COLÔNIA DE FÉRIAS COP PARQUE DA VAQUEJADA (JANEIRO E JULHO) </v>
      </c>
      <c r="C812" s="243"/>
      <c r="D812" s="243"/>
      <c r="E812" s="194">
        <f t="shared" si="96"/>
        <v>0</v>
      </c>
      <c r="F812" s="195">
        <f>I141</f>
        <v>0</v>
      </c>
    </row>
    <row r="813" spans="2:6">
      <c r="B813" s="242" t="str">
        <f>A143</f>
        <v>ETAPA 6.2. COLÔNIA DE FÉRIAS COP SÃO SEBASTIÃO (JANEIRO E JULHO)</v>
      </c>
      <c r="C813" s="243"/>
      <c r="D813" s="243"/>
      <c r="E813" s="194">
        <f t="shared" si="96"/>
        <v>0</v>
      </c>
      <c r="F813" s="195">
        <f>I150</f>
        <v>0</v>
      </c>
    </row>
    <row r="814" spans="2:6">
      <c r="B814" s="242" t="str">
        <f>A154</f>
        <v>ETAPA 6.3. FESTA JUNINA COP PARQUE DA VAQUEJADA (JUNHO)</v>
      </c>
      <c r="C814" s="243"/>
      <c r="D814" s="243"/>
      <c r="E814" s="194">
        <f t="shared" si="96"/>
        <v>0</v>
      </c>
      <c r="F814" s="195">
        <f>I173</f>
        <v>0</v>
      </c>
    </row>
    <row r="815" spans="2:6">
      <c r="B815" s="242" t="str">
        <f>A177</f>
        <v>ETAPA 6.4. FESTA JUNINA COP SÃO SEBASTIÃO (JUNHO)</v>
      </c>
      <c r="C815" s="243"/>
      <c r="D815" s="243"/>
      <c r="E815" s="194">
        <f t="shared" si="96"/>
        <v>0</v>
      </c>
      <c r="F815" s="195">
        <f>I196</f>
        <v>0</v>
      </c>
    </row>
    <row r="816" spans="2:6">
      <c r="B816" s="242" t="str">
        <f>A199</f>
        <v>ETAPA 6.5. FESTIVAL  ESPORTIVO COP PARQUE DA VAQUEJADA (SETEMBRO)</v>
      </c>
      <c r="C816" s="243"/>
      <c r="D816" s="243"/>
      <c r="E816" s="194">
        <f t="shared" si="96"/>
        <v>0</v>
      </c>
      <c r="F816" s="195">
        <f>I203</f>
        <v>0</v>
      </c>
    </row>
    <row r="817" spans="2:6">
      <c r="B817" s="242" t="str">
        <f>A206</f>
        <v>ETAPA 6.6. FESTIVAL  ESPORTIVO COP SÃO SEBASTIÃO (SETEMBRO)</v>
      </c>
      <c r="C817" s="243"/>
      <c r="D817" s="243"/>
      <c r="E817" s="194">
        <f t="shared" si="96"/>
        <v>0</v>
      </c>
      <c r="F817" s="195">
        <f>I210</f>
        <v>0</v>
      </c>
    </row>
    <row r="818" spans="2:6">
      <c r="B818" s="242" t="str">
        <f>A214</f>
        <v>ETAPA 6.7. BAILE DO IDOSO COP PARQUE DA VAQUEJADA  (OUTUBRO)</v>
      </c>
      <c r="C818" s="243"/>
      <c r="D818" s="243"/>
      <c r="E818" s="194">
        <f t="shared" si="96"/>
        <v>0</v>
      </c>
      <c r="F818" s="195">
        <f>I223</f>
        <v>0</v>
      </c>
    </row>
    <row r="819" spans="2:6">
      <c r="B819" s="242" t="str">
        <f>A227</f>
        <v>ETAPA 6.8. BAILE DO IDOSO COP SÃO SEBASTIÃO (OUTUBRO)</v>
      </c>
      <c r="C819" s="243"/>
      <c r="D819" s="243"/>
      <c r="E819" s="194">
        <f t="shared" si="96"/>
        <v>0</v>
      </c>
      <c r="F819" s="195">
        <f>I236</f>
        <v>0</v>
      </c>
    </row>
    <row r="820" spans="2:6">
      <c r="B820" s="242" t="str">
        <f>A240</f>
        <v>ETAPA 6.9. ANIVERSÁRIO DO COP PARQUE DA VAQUEJADA (DEZEMBRO)</v>
      </c>
      <c r="C820" s="243"/>
      <c r="D820" s="243"/>
      <c r="E820" s="194">
        <f t="shared" si="96"/>
        <v>0</v>
      </c>
      <c r="F820" s="195">
        <f>I255</f>
        <v>0</v>
      </c>
    </row>
    <row r="821" spans="2:6">
      <c r="B821" s="242" t="str">
        <f>A259</f>
        <v>ETAPA 6.10. ANIVERSÁRIO DO COP SÃO SEBASTIÃO (DEZEMBRO)</v>
      </c>
      <c r="C821" s="243"/>
      <c r="D821" s="243"/>
      <c r="E821" s="194">
        <f t="shared" si="96"/>
        <v>0</v>
      </c>
      <c r="F821" s="195">
        <f>I274</f>
        <v>0</v>
      </c>
    </row>
    <row r="822" spans="2:6">
      <c r="B822" s="242" t="str">
        <f>A277</f>
        <v>ETAPA 6.11. PASSEIOS E CAMINHADAS COP PARQUE DA VAQUEJADA  (4 POR ANO)</v>
      </c>
      <c r="C822" s="243"/>
      <c r="D822" s="243"/>
      <c r="E822" s="194">
        <f t="shared" si="96"/>
        <v>0</v>
      </c>
      <c r="F822" s="195">
        <f>I281</f>
        <v>0</v>
      </c>
    </row>
    <row r="823" spans="2:6">
      <c r="B823" s="242" t="str">
        <f>A284</f>
        <v>ETAPA 6.12. PASSEIOS E CAMINHADAS COP SÃO SEBASTIÃO  (4 POR ANO)</v>
      </c>
      <c r="C823" s="243"/>
      <c r="D823" s="243"/>
      <c r="E823" s="194">
        <f t="shared" si="96"/>
        <v>0</v>
      </c>
      <c r="F823" s="195">
        <f>I288</f>
        <v>0</v>
      </c>
    </row>
    <row r="824" spans="2:6">
      <c r="B824" s="242" t="str">
        <f>A292</f>
        <v>ETAPA 6.13. PARTICIPAÇÃO EM COMPETIÇÕES COP PARQUE DA VAQUEJADA  (6 POR ANO)</v>
      </c>
      <c r="C824" s="243"/>
      <c r="D824" s="243"/>
      <c r="E824" s="194">
        <f t="shared" si="96"/>
        <v>0</v>
      </c>
      <c r="F824" s="195">
        <f>I298</f>
        <v>0</v>
      </c>
    </row>
    <row r="825" spans="2:6">
      <c r="B825" s="242" t="str">
        <f>A303</f>
        <v>ETAPA 6.14. PARTICIPAÇÃO EM COMPETIÇÕES COP SÃO SEBASTIÃO  (6 POR ANO)</v>
      </c>
      <c r="C825" s="243"/>
      <c r="D825" s="243"/>
      <c r="E825" s="194">
        <f t="shared" si="96"/>
        <v>0</v>
      </c>
      <c r="F825" s="195">
        <f>I309</f>
        <v>0</v>
      </c>
    </row>
    <row r="826" spans="2:6">
      <c r="B826" s="244" t="str">
        <f>A338</f>
        <v>META 7. MATERIAL ESPORTIVO</v>
      </c>
      <c r="C826" s="243"/>
      <c r="D826" s="243"/>
      <c r="E826" s="194"/>
      <c r="F826" s="195"/>
    </row>
    <row r="827" spans="2:6">
      <c r="B827" s="242" t="str">
        <f>A339</f>
        <v>ETAPA 7.1. COP PARQUE DA VAQUEJADA</v>
      </c>
      <c r="C827" s="243"/>
      <c r="D827" s="243"/>
      <c r="E827" s="194">
        <f t="shared" si="96"/>
        <v>0</v>
      </c>
      <c r="F827" s="195">
        <f>H443</f>
        <v>0</v>
      </c>
    </row>
    <row r="828" spans="2:6">
      <c r="B828" s="242" t="str">
        <f>A447</f>
        <v>ETAPA 7.2. COP SÃO SEBASTIÃO</v>
      </c>
      <c r="C828" s="243"/>
      <c r="D828" s="243"/>
      <c r="E828" s="194">
        <f t="shared" si="96"/>
        <v>0</v>
      </c>
      <c r="F828" s="195">
        <f>H570</f>
        <v>0</v>
      </c>
    </row>
    <row r="829" spans="2:6">
      <c r="B829" s="244" t="str">
        <f>A573</f>
        <v>META 8. MATERIAL PEDAGÓGICO COP PARQUE DA VAQUEJADA</v>
      </c>
      <c r="C829" s="243"/>
      <c r="D829" s="243"/>
      <c r="E829" s="194"/>
      <c r="F829" s="195"/>
    </row>
    <row r="830" spans="2:6">
      <c r="B830" s="242" t="str">
        <f>A574</f>
        <v>ETAPA 8.1. COP PARQUE DA VAQUEJADA</v>
      </c>
      <c r="C830" s="243"/>
      <c r="D830" s="243"/>
      <c r="E830" s="194">
        <f t="shared" si="96"/>
        <v>0</v>
      </c>
      <c r="F830" s="195">
        <f>I613</f>
        <v>0</v>
      </c>
    </row>
    <row r="831" spans="2:6">
      <c r="B831" s="242" t="str">
        <f>A617</f>
        <v>ETAPA 8.2. COP SÃO SEBASTIÃO</v>
      </c>
      <c r="C831" s="243"/>
      <c r="D831" s="243"/>
      <c r="E831" s="194">
        <f t="shared" si="96"/>
        <v>0</v>
      </c>
      <c r="F831" s="195">
        <f>I658</f>
        <v>0</v>
      </c>
    </row>
    <row r="832" spans="2:6">
      <c r="B832" s="244" t="str">
        <f>A661</f>
        <v>META 9. UNIFORMES</v>
      </c>
      <c r="C832" s="243"/>
      <c r="D832" s="243"/>
      <c r="E832" s="194"/>
      <c r="F832" s="195"/>
    </row>
    <row r="833" spans="2:6">
      <c r="B833" s="242" t="str">
        <f>A662</f>
        <v>ETAPA 9.1. COP PARQUE DA VAQUEJADA</v>
      </c>
      <c r="C833" s="243"/>
      <c r="D833" s="243"/>
      <c r="E833" s="194">
        <f t="shared" si="96"/>
        <v>0</v>
      </c>
      <c r="F833" s="195">
        <f>G693</f>
        <v>0</v>
      </c>
    </row>
    <row r="834" spans="2:6">
      <c r="B834" s="259" t="str">
        <f>A699</f>
        <v>ETAPA 9.2. COP SÃO SEBASTIÃO</v>
      </c>
      <c r="C834" s="260"/>
      <c r="D834" s="260"/>
      <c r="E834" s="194">
        <f t="shared" si="96"/>
        <v>0</v>
      </c>
      <c r="F834" s="195">
        <f>G726</f>
        <v>0</v>
      </c>
    </row>
    <row r="835" spans="2:6" ht="15.75" thickBot="1">
      <c r="B835" s="249"/>
      <c r="C835" s="250"/>
      <c r="D835" s="250"/>
      <c r="E835" s="251"/>
      <c r="F835" s="252"/>
    </row>
    <row r="836" spans="2:6" ht="19.5" thickBot="1">
      <c r="B836" s="253" t="s">
        <v>553</v>
      </c>
      <c r="C836" s="254"/>
      <c r="D836" s="254"/>
      <c r="E836" s="254"/>
      <c r="F836" s="255"/>
    </row>
    <row r="837" spans="2:6" ht="15.75" thickBot="1">
      <c r="B837" s="256" t="s">
        <v>382</v>
      </c>
      <c r="C837" s="257"/>
      <c r="D837" s="257"/>
      <c r="E837" s="99" t="s">
        <v>344</v>
      </c>
      <c r="F837" s="100" t="s">
        <v>345</v>
      </c>
    </row>
    <row r="838" spans="2:6">
      <c r="B838" s="264" t="str">
        <f>A740</f>
        <v>META 10. FORMAÇÃO DE ATLETAS</v>
      </c>
      <c r="C838" s="265"/>
      <c r="D838" s="265"/>
      <c r="E838" s="194"/>
      <c r="F838" s="195"/>
    </row>
    <row r="839" spans="2:6">
      <c r="B839" s="259" t="str">
        <f>A741</f>
        <v>ETAPA 10.1. COP PARQUE DA VAQUEJADA</v>
      </c>
      <c r="C839" s="260"/>
      <c r="D839" s="260"/>
      <c r="E839" s="194">
        <f t="shared" si="96"/>
        <v>0</v>
      </c>
      <c r="F839" s="195">
        <f>I751</f>
        <v>0</v>
      </c>
    </row>
    <row r="840" spans="2:6">
      <c r="B840" s="259" t="str">
        <f>A757</f>
        <v>ETAPA 10.2. COP SÃO SEBASTIÃO</v>
      </c>
      <c r="C840" s="260"/>
      <c r="D840" s="260"/>
      <c r="E840" s="194">
        <f t="shared" si="96"/>
        <v>0</v>
      </c>
      <c r="F840" s="195">
        <f>I767</f>
        <v>0</v>
      </c>
    </row>
    <row r="841" spans="2:6">
      <c r="B841" s="244" t="str">
        <f>B786</f>
        <v>META 11. SERVIÇOS DE TERCEIROS</v>
      </c>
      <c r="C841" s="243"/>
      <c r="D841" s="243"/>
      <c r="E841" s="194"/>
      <c r="F841" s="195"/>
    </row>
    <row r="842" spans="2:6">
      <c r="B842" s="242" t="str">
        <f>B787</f>
        <v>ETAPA 11.1. ASSESSORIA</v>
      </c>
      <c r="C842" s="243"/>
      <c r="D842" s="243"/>
      <c r="E842" s="194">
        <f t="shared" si="96"/>
        <v>0</v>
      </c>
      <c r="F842" s="195">
        <f>G791</f>
        <v>0</v>
      </c>
    </row>
    <row r="843" spans="2:6" ht="15.75" thickBot="1">
      <c r="B843" s="324"/>
      <c r="C843" s="325"/>
      <c r="D843" s="6"/>
      <c r="E843" s="192"/>
      <c r="F843" s="193"/>
    </row>
    <row r="844" spans="2:6" ht="15.75" thickBot="1">
      <c r="B844" s="261" t="s">
        <v>408</v>
      </c>
      <c r="C844" s="262"/>
      <c r="D844" s="263"/>
      <c r="E844" s="196">
        <f>SUM(E797:E843)</f>
        <v>0</v>
      </c>
      <c r="F844" s="196">
        <f>SUM(F797:F843)</f>
        <v>0</v>
      </c>
    </row>
    <row r="845" spans="2:6">
      <c r="B845" s="1"/>
      <c r="C845" s="1"/>
      <c r="D845" s="1"/>
      <c r="E845" s="1"/>
      <c r="F845" s="1"/>
    </row>
  </sheetData>
  <mergeCells count="397">
    <mergeCell ref="K133:L133"/>
    <mergeCell ref="B332:D332"/>
    <mergeCell ref="B334:D334"/>
    <mergeCell ref="B335:D335"/>
    <mergeCell ref="B317:D317"/>
    <mergeCell ref="B787:G787"/>
    <mergeCell ref="A3:I3"/>
    <mergeCell ref="B783:D783"/>
    <mergeCell ref="A142:I142"/>
    <mergeCell ref="A153:I153"/>
    <mergeCell ref="A176:I176"/>
    <mergeCell ref="A198:I198"/>
    <mergeCell ref="A205:I205"/>
    <mergeCell ref="A213:I213"/>
    <mergeCell ref="A226:I226"/>
    <mergeCell ref="A239:I239"/>
    <mergeCell ref="A258:I258"/>
    <mergeCell ref="A276:I276"/>
    <mergeCell ref="A283:I283"/>
    <mergeCell ref="A291:I291"/>
    <mergeCell ref="A302:I302"/>
    <mergeCell ref="B313:H313"/>
    <mergeCell ref="A446:H446"/>
    <mergeCell ref="A616:I616"/>
    <mergeCell ref="E593:F593"/>
    <mergeCell ref="E594:F594"/>
    <mergeCell ref="B336:D336"/>
    <mergeCell ref="A338:H338"/>
    <mergeCell ref="A573:I573"/>
    <mergeCell ref="E577:F577"/>
    <mergeCell ref="E579:F579"/>
    <mergeCell ref="E583:F583"/>
    <mergeCell ref="E584:F584"/>
    <mergeCell ref="A443:F443"/>
    <mergeCell ref="E587:F587"/>
    <mergeCell ref="I743:I744"/>
    <mergeCell ref="G759:G760"/>
    <mergeCell ref="H759:H760"/>
    <mergeCell ref="A756:I756"/>
    <mergeCell ref="E745:F745"/>
    <mergeCell ref="E746:F746"/>
    <mergeCell ref="E747:F747"/>
    <mergeCell ref="E748:F748"/>
    <mergeCell ref="E637:F637"/>
    <mergeCell ref="E638:F638"/>
    <mergeCell ref="E639:F639"/>
    <mergeCell ref="E640:F640"/>
    <mergeCell ref="E641:F641"/>
    <mergeCell ref="E642:F642"/>
    <mergeCell ref="E643:F643"/>
    <mergeCell ref="E644:F644"/>
    <mergeCell ref="E645:F645"/>
    <mergeCell ref="E646:F646"/>
    <mergeCell ref="E647:F647"/>
    <mergeCell ref="E648:F648"/>
    <mergeCell ref="E649:F649"/>
    <mergeCell ref="A699:G699"/>
    <mergeCell ref="A701:G701"/>
    <mergeCell ref="A704:G704"/>
    <mergeCell ref="B771:I771"/>
    <mergeCell ref="A769:A771"/>
    <mergeCell ref="E761:F761"/>
    <mergeCell ref="E762:F762"/>
    <mergeCell ref="E763:F763"/>
    <mergeCell ref="E764:F764"/>
    <mergeCell ref="E765:F765"/>
    <mergeCell ref="E766:F766"/>
    <mergeCell ref="A767:F767"/>
    <mergeCell ref="B769:I769"/>
    <mergeCell ref="B770:I770"/>
    <mergeCell ref="E635:F635"/>
    <mergeCell ref="E744:F744"/>
    <mergeCell ref="G743:G744"/>
    <mergeCell ref="E202:F202"/>
    <mergeCell ref="E178:F178"/>
    <mergeCell ref="B326:D326"/>
    <mergeCell ref="B329:D329"/>
    <mergeCell ref="E304:F304"/>
    <mergeCell ref="E611:F611"/>
    <mergeCell ref="E598:F598"/>
    <mergeCell ref="E628:F628"/>
    <mergeCell ref="E629:F629"/>
    <mergeCell ref="E630:F630"/>
    <mergeCell ref="E631:F631"/>
    <mergeCell ref="E632:F632"/>
    <mergeCell ref="A617:I617"/>
    <mergeCell ref="E618:F618"/>
    <mergeCell ref="E621:F621"/>
    <mergeCell ref="E622:F622"/>
    <mergeCell ref="E600:F600"/>
    <mergeCell ref="A240:I240"/>
    <mergeCell ref="E591:F591"/>
    <mergeCell ref="E636:F636"/>
    <mergeCell ref="H743:H744"/>
    <mergeCell ref="B330:H330"/>
    <mergeCell ref="B333:H333"/>
    <mergeCell ref="B319:D319"/>
    <mergeCell ref="B320:D320"/>
    <mergeCell ref="B322:D322"/>
    <mergeCell ref="B323:D323"/>
    <mergeCell ref="B325:D325"/>
    <mergeCell ref="E633:F633"/>
    <mergeCell ref="E634:F634"/>
    <mergeCell ref="E624:F624"/>
    <mergeCell ref="E625:F625"/>
    <mergeCell ref="E626:F626"/>
    <mergeCell ref="E627:F627"/>
    <mergeCell ref="B331:D331"/>
    <mergeCell ref="A613:G613"/>
    <mergeCell ref="E607:F607"/>
    <mergeCell ref="E608:F608"/>
    <mergeCell ref="E609:F609"/>
    <mergeCell ref="E610:F610"/>
    <mergeCell ref="E601:F601"/>
    <mergeCell ref="E602:F602"/>
    <mergeCell ref="E612:F612"/>
    <mergeCell ref="E623:F623"/>
    <mergeCell ref="E592:F592"/>
    <mergeCell ref="A303:I303"/>
    <mergeCell ref="E137:F137"/>
    <mergeCell ref="E138:F138"/>
    <mergeCell ref="E139:F139"/>
    <mergeCell ref="E136:F136"/>
    <mergeCell ref="B80:I80"/>
    <mergeCell ref="B92:I92"/>
    <mergeCell ref="B104:H104"/>
    <mergeCell ref="B112:H112"/>
    <mergeCell ref="A119:I119"/>
    <mergeCell ref="A126:I126"/>
    <mergeCell ref="A134:I134"/>
    <mergeCell ref="B81:I81"/>
    <mergeCell ref="B89:F89"/>
    <mergeCell ref="E271:F271"/>
    <mergeCell ref="E272:F272"/>
    <mergeCell ref="E273:F273"/>
    <mergeCell ref="A274:G274"/>
    <mergeCell ref="E295:F295"/>
    <mergeCell ref="E267:F267"/>
    <mergeCell ref="E268:F268"/>
    <mergeCell ref="B63:F63"/>
    <mergeCell ref="E179:F179"/>
    <mergeCell ref="E180:F180"/>
    <mergeCell ref="E181:F181"/>
    <mergeCell ref="E182:F182"/>
    <mergeCell ref="E183:F183"/>
    <mergeCell ref="E184:F184"/>
    <mergeCell ref="E185:F185"/>
    <mergeCell ref="B64:F64"/>
    <mergeCell ref="B65:F65"/>
    <mergeCell ref="A1:I1"/>
    <mergeCell ref="A2:I2"/>
    <mergeCell ref="A5:I5"/>
    <mergeCell ref="A7:I7"/>
    <mergeCell ref="A6:I6"/>
    <mergeCell ref="B59:F59"/>
    <mergeCell ref="B60:F60"/>
    <mergeCell ref="B61:F61"/>
    <mergeCell ref="B62:F62"/>
    <mergeCell ref="A10:I10"/>
    <mergeCell ref="A11:I11"/>
    <mergeCell ref="B57:G57"/>
    <mergeCell ref="B58:F58"/>
    <mergeCell ref="B18:D18"/>
    <mergeCell ref="A40:I40"/>
    <mergeCell ref="B36:D36"/>
    <mergeCell ref="A23:I23"/>
    <mergeCell ref="A24:I24"/>
    <mergeCell ref="A41:I41"/>
    <mergeCell ref="B54:D54"/>
    <mergeCell ref="B110:F110"/>
    <mergeCell ref="B105:H105"/>
    <mergeCell ref="B71:F71"/>
    <mergeCell ref="B72:F72"/>
    <mergeCell ref="B66:F66"/>
    <mergeCell ref="B93:I93"/>
    <mergeCell ref="B101:F101"/>
    <mergeCell ref="B70:F70"/>
    <mergeCell ref="B73:F73"/>
    <mergeCell ref="B74:F74"/>
    <mergeCell ref="B67:F67"/>
    <mergeCell ref="B68:F68"/>
    <mergeCell ref="B77:F77"/>
    <mergeCell ref="B69:F69"/>
    <mergeCell ref="B75:F75"/>
    <mergeCell ref="B76:F76"/>
    <mergeCell ref="A120:I120"/>
    <mergeCell ref="E158:F158"/>
    <mergeCell ref="E293:F293"/>
    <mergeCell ref="E279:F279"/>
    <mergeCell ref="E280:F280"/>
    <mergeCell ref="A281:G281"/>
    <mergeCell ref="A292:I292"/>
    <mergeCell ref="A143:I143"/>
    <mergeCell ref="E144:F144"/>
    <mergeCell ref="E171:F171"/>
    <mergeCell ref="E164:F164"/>
    <mergeCell ref="E165:F165"/>
    <mergeCell ref="E249:F249"/>
    <mergeCell ref="E250:F250"/>
    <mergeCell ref="A210:G210"/>
    <mergeCell ref="E262:F262"/>
    <mergeCell ref="E263:F263"/>
    <mergeCell ref="E264:F264"/>
    <mergeCell ref="E265:F265"/>
    <mergeCell ref="E266:F266"/>
    <mergeCell ref="E253:F253"/>
    <mergeCell ref="E162:F162"/>
    <mergeCell ref="E248:F248"/>
    <mergeCell ref="E241:F241"/>
    <mergeCell ref="B843:C843"/>
    <mergeCell ref="B786:G786"/>
    <mergeCell ref="E603:F603"/>
    <mergeCell ref="E604:F604"/>
    <mergeCell ref="E605:F605"/>
    <mergeCell ref="E606:F606"/>
    <mergeCell ref="E251:F251"/>
    <mergeCell ref="E252:F252"/>
    <mergeCell ref="E285:F285"/>
    <mergeCell ref="E286:F286"/>
    <mergeCell ref="A339:H339"/>
    <mergeCell ref="E297:F297"/>
    <mergeCell ref="E278:F278"/>
    <mergeCell ref="A277:I277"/>
    <mergeCell ref="A284:I284"/>
    <mergeCell ref="E307:F307"/>
    <mergeCell ref="E308:F308"/>
    <mergeCell ref="A309:G309"/>
    <mergeCell ref="A298:G298"/>
    <mergeCell ref="E261:F261"/>
    <mergeCell ref="E580:F580"/>
    <mergeCell ref="E581:F581"/>
    <mergeCell ref="E582:F582"/>
    <mergeCell ref="E575:F575"/>
    <mergeCell ref="A203:G203"/>
    <mergeCell ref="E294:F294"/>
    <mergeCell ref="B113:H113"/>
    <mergeCell ref="B118:F118"/>
    <mergeCell ref="A127:I127"/>
    <mergeCell ref="B131:F131"/>
    <mergeCell ref="B78:F78"/>
    <mergeCell ref="B124:F124"/>
    <mergeCell ref="E186:F186"/>
    <mergeCell ref="E187:F187"/>
    <mergeCell ref="E188:F188"/>
    <mergeCell ref="E140:F140"/>
    <mergeCell ref="A141:G141"/>
    <mergeCell ref="A133:I133"/>
    <mergeCell ref="E167:F167"/>
    <mergeCell ref="E168:F168"/>
    <mergeCell ref="E159:F159"/>
    <mergeCell ref="E160:F160"/>
    <mergeCell ref="E161:F161"/>
    <mergeCell ref="A154:I154"/>
    <mergeCell ref="E135:F135"/>
    <mergeCell ref="E145:F145"/>
    <mergeCell ref="E231:F231"/>
    <mergeCell ref="A206:I206"/>
    <mergeCell ref="A199:I199"/>
    <mergeCell ref="E201:F201"/>
    <mergeCell ref="E200:F200"/>
    <mergeCell ref="E155:F155"/>
    <mergeCell ref="E156:F156"/>
    <mergeCell ref="A150:G150"/>
    <mergeCell ref="E169:F169"/>
    <mergeCell ref="E170:F170"/>
    <mergeCell ref="E194:F194"/>
    <mergeCell ref="E195:F195"/>
    <mergeCell ref="A177:I177"/>
    <mergeCell ref="E163:F163"/>
    <mergeCell ref="E157:F157"/>
    <mergeCell ref="A196:G196"/>
    <mergeCell ref="E172:F172"/>
    <mergeCell ref="A173:G173"/>
    <mergeCell ref="E146:F146"/>
    <mergeCell ref="E147:F147"/>
    <mergeCell ref="E148:F148"/>
    <mergeCell ref="E149:F149"/>
    <mergeCell ref="E189:F189"/>
    <mergeCell ref="E190:F190"/>
    <mergeCell ref="E191:F191"/>
    <mergeCell ref="E192:F192"/>
    <mergeCell ref="E193:F193"/>
    <mergeCell ref="E166:F166"/>
    <mergeCell ref="A214:I214"/>
    <mergeCell ref="E215:F215"/>
    <mergeCell ref="E216:F216"/>
    <mergeCell ref="E217:F217"/>
    <mergeCell ref="E218:F218"/>
    <mergeCell ref="E219:F219"/>
    <mergeCell ref="E220:F220"/>
    <mergeCell ref="E221:F221"/>
    <mergeCell ref="E222:F222"/>
    <mergeCell ref="A223:G223"/>
    <mergeCell ref="A227:I227"/>
    <mergeCell ref="E228:F228"/>
    <mergeCell ref="E229:F229"/>
    <mergeCell ref="E230:F230"/>
    <mergeCell ref="E233:F233"/>
    <mergeCell ref="E234:F234"/>
    <mergeCell ref="E235:F235"/>
    <mergeCell ref="A236:G236"/>
    <mergeCell ref="E246:F246"/>
    <mergeCell ref="A691:G691"/>
    <mergeCell ref="A698:G698"/>
    <mergeCell ref="A661:G661"/>
    <mergeCell ref="A742:I742"/>
    <mergeCell ref="E305:F305"/>
    <mergeCell ref="E306:F306"/>
    <mergeCell ref="B312:H312"/>
    <mergeCell ref="B314:D314"/>
    <mergeCell ref="B315:H315"/>
    <mergeCell ref="B318:H318"/>
    <mergeCell ref="B321:H321"/>
    <mergeCell ref="B324:H324"/>
    <mergeCell ref="B327:H327"/>
    <mergeCell ref="E247:F247"/>
    <mergeCell ref="E254:F254"/>
    <mergeCell ref="A255:G255"/>
    <mergeCell ref="E296:F296"/>
    <mergeCell ref="E287:F287"/>
    <mergeCell ref="A288:G288"/>
    <mergeCell ref="A259:I259"/>
    <mergeCell ref="E260:F260"/>
    <mergeCell ref="E269:F269"/>
    <mergeCell ref="E270:F270"/>
    <mergeCell ref="E743:F743"/>
    <mergeCell ref="A744:B744"/>
    <mergeCell ref="E207:F207"/>
    <mergeCell ref="E208:F208"/>
    <mergeCell ref="E209:F209"/>
    <mergeCell ref="E232:F232"/>
    <mergeCell ref="E599:F599"/>
    <mergeCell ref="A574:I574"/>
    <mergeCell ref="E597:F597"/>
    <mergeCell ref="E589:F589"/>
    <mergeCell ref="E590:F590"/>
    <mergeCell ref="E595:F595"/>
    <mergeCell ref="E596:F596"/>
    <mergeCell ref="A447:H447"/>
    <mergeCell ref="A570:F570"/>
    <mergeCell ref="E578:F578"/>
    <mergeCell ref="E588:F588"/>
    <mergeCell ref="E576:F576"/>
    <mergeCell ref="E585:F585"/>
    <mergeCell ref="E586:F586"/>
    <mergeCell ref="E242:F242"/>
    <mergeCell ref="E243:F243"/>
    <mergeCell ref="E244:F244"/>
    <mergeCell ref="E245:F245"/>
    <mergeCell ref="B774:G774"/>
    <mergeCell ref="A714:G714"/>
    <mergeCell ref="A722:G722"/>
    <mergeCell ref="E650:F650"/>
    <mergeCell ref="E651:F651"/>
    <mergeCell ref="E652:F652"/>
    <mergeCell ref="E653:F653"/>
    <mergeCell ref="E654:F654"/>
    <mergeCell ref="E655:F655"/>
    <mergeCell ref="E656:F656"/>
    <mergeCell ref="E657:F657"/>
    <mergeCell ref="A658:G658"/>
    <mergeCell ref="A662:G662"/>
    <mergeCell ref="A693:E693"/>
    <mergeCell ref="A664:G664"/>
    <mergeCell ref="A667:G667"/>
    <mergeCell ref="A671:G671"/>
    <mergeCell ref="A677:G677"/>
    <mergeCell ref="A679:G679"/>
    <mergeCell ref="A740:I740"/>
    <mergeCell ref="I759:I760"/>
    <mergeCell ref="A708:G708"/>
    <mergeCell ref="A683:G683"/>
    <mergeCell ref="A687:G687"/>
    <mergeCell ref="B836:F836"/>
    <mergeCell ref="B837:D837"/>
    <mergeCell ref="E619:F619"/>
    <mergeCell ref="E620:F620"/>
    <mergeCell ref="B840:D840"/>
    <mergeCell ref="B844:D844"/>
    <mergeCell ref="B834:D834"/>
    <mergeCell ref="B838:D838"/>
    <mergeCell ref="B839:D839"/>
    <mergeCell ref="A718:G718"/>
    <mergeCell ref="A726:E726"/>
    <mergeCell ref="B797:D797"/>
    <mergeCell ref="B791:E791"/>
    <mergeCell ref="B795:F795"/>
    <mergeCell ref="B796:D796"/>
    <mergeCell ref="E749:F749"/>
    <mergeCell ref="E750:F750"/>
    <mergeCell ref="A751:F751"/>
    <mergeCell ref="A757:I757"/>
    <mergeCell ref="A758:I758"/>
    <mergeCell ref="E759:F759"/>
    <mergeCell ref="A760:B760"/>
    <mergeCell ref="E760:F760"/>
    <mergeCell ref="A741:I741"/>
  </mergeCells>
  <conditionalFormatting sqref="C665:C666 C678 C680:C682 C692 C672:C676 C668:C670 C684:C686 C688:C690">
    <cfRule type="cellIs" dxfId="9" priority="37" operator="lessThan">
      <formula>1</formula>
    </cfRule>
  </conditionalFormatting>
  <conditionalFormatting sqref="C171">
    <cfRule type="cellIs" dxfId="8" priority="34" operator="lessThan">
      <formula>1</formula>
    </cfRule>
  </conditionalFormatting>
  <conditionalFormatting sqref="C253">
    <cfRule type="cellIs" dxfId="7" priority="33" operator="lessThan">
      <formula>1</formula>
    </cfRule>
  </conditionalFormatting>
  <conditionalFormatting sqref="F341:F358">
    <cfRule type="cellIs" dxfId="6" priority="17" stopIfTrue="1" operator="lessThan">
      <formula>0</formula>
    </cfRule>
  </conditionalFormatting>
  <conditionalFormatting sqref="C194">
    <cfRule type="cellIs" dxfId="5" priority="9" operator="lessThan">
      <formula>1</formula>
    </cfRule>
  </conditionalFormatting>
  <conditionalFormatting sqref="C272">
    <cfRule type="cellIs" dxfId="4" priority="8" operator="lessThan">
      <formula>1</formula>
    </cfRule>
  </conditionalFormatting>
  <conditionalFormatting sqref="C216:C219 C221">
    <cfRule type="cellIs" dxfId="3" priority="7" operator="lessThan">
      <formula>1</formula>
    </cfRule>
  </conditionalFormatting>
  <conditionalFormatting sqref="C229:C232 C234">
    <cfRule type="cellIs" dxfId="2" priority="6" operator="lessThan">
      <formula>1</formula>
    </cfRule>
  </conditionalFormatting>
  <conditionalFormatting sqref="C702:C703 C715:C717 C709:C713 C705:C707 C719:C721 C723:C725">
    <cfRule type="cellIs" dxfId="1" priority="2" operator="lessThan">
      <formula>1</formula>
    </cfRule>
  </conditionalFormatting>
  <conditionalFormatting sqref="F359:F442">
    <cfRule type="cellIs" dxfId="0" priority="1" stopIfTrue="1" operator="lessThan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80" fitToHeight="0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PLANO DE TRABALHO</vt:lpstr>
      <vt:lpstr>'PLANO DE TRABALHO'!Area_de_impressao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Aurelio da Costa Guedes</dc:creator>
  <cp:lastModifiedBy>Jonatas Alves da Silva</cp:lastModifiedBy>
  <cp:lastPrinted>2019-12-19T12:32:01Z</cp:lastPrinted>
  <dcterms:created xsi:type="dcterms:W3CDTF">2012-07-12T12:31:25Z</dcterms:created>
  <dcterms:modified xsi:type="dcterms:W3CDTF">2019-12-20T19:10:38Z</dcterms:modified>
</cp:coreProperties>
</file>